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6380" windowHeight="8190" tabRatio="621" firstSheet="1" activeTab="4"/>
  </bookViews>
  <sheets>
    <sheet name="Definições" sheetId="1" r:id="rId1"/>
    <sheet name="Pontuação" sheetId="2" r:id="rId2"/>
    <sheet name="Matriz Julgamento SVDS" sheetId="4" r:id="rId3"/>
    <sheet name="Memória de Cálculo" sheetId="3" r:id="rId4"/>
    <sheet name="Matriz de Decisão SVDS" sheetId="7" r:id="rId5"/>
    <sheet name="CUSTOS" sheetId="8" r:id="rId6"/>
  </sheets>
  <calcPr calcId="145621"/>
</workbook>
</file>

<file path=xl/calcChain.xml><?xml version="1.0" encoding="utf-8"?>
<calcChain xmlns="http://schemas.openxmlformats.org/spreadsheetml/2006/main">
  <c r="BW59" i="8" l="1"/>
  <c r="DJ9" i="8" l="1"/>
  <c r="DS9" i="8"/>
  <c r="D40" i="3"/>
  <c r="I194" i="7" l="1"/>
  <c r="I195" i="7"/>
  <c r="I196" i="7"/>
  <c r="I197" i="7"/>
  <c r="I198" i="7"/>
  <c r="I199" i="7"/>
  <c r="I200" i="7"/>
  <c r="I201" i="7"/>
  <c r="I202" i="7"/>
  <c r="I203" i="7"/>
  <c r="I204" i="7"/>
  <c r="I205" i="7"/>
  <c r="I206" i="7"/>
  <c r="I207" i="7"/>
  <c r="I208" i="7"/>
  <c r="I209" i="7"/>
  <c r="I210" i="7"/>
  <c r="I211" i="7"/>
  <c r="I212" i="7"/>
  <c r="I213" i="7"/>
  <c r="I214" i="7"/>
  <c r="I215" i="7"/>
  <c r="I216" i="7"/>
  <c r="I217" i="7"/>
  <c r="I218" i="7"/>
  <c r="I219" i="7"/>
  <c r="I220" i="7"/>
  <c r="I221" i="7"/>
  <c r="I222" i="7"/>
  <c r="I223" i="7"/>
  <c r="I224" i="7"/>
  <c r="I225" i="7"/>
  <c r="I226" i="7"/>
  <c r="I227" i="7"/>
  <c r="I228" i="7"/>
  <c r="I229" i="7"/>
  <c r="I230" i="7"/>
  <c r="I231" i="7"/>
  <c r="I232" i="7"/>
  <c r="I233" i="7"/>
  <c r="I234" i="7"/>
  <c r="I235" i="7"/>
  <c r="I193" i="7"/>
  <c r="I147" i="7"/>
  <c r="I148" i="7"/>
  <c r="I149" i="7"/>
  <c r="I150" i="7"/>
  <c r="I151" i="7"/>
  <c r="I152" i="7"/>
  <c r="I153" i="7"/>
  <c r="I154" i="7"/>
  <c r="I155" i="7"/>
  <c r="I156" i="7"/>
  <c r="I157" i="7"/>
  <c r="I158" i="7"/>
  <c r="I159" i="7"/>
  <c r="I160" i="7"/>
  <c r="I161" i="7"/>
  <c r="I162" i="7"/>
  <c r="I163" i="7"/>
  <c r="I164" i="7"/>
  <c r="I165" i="7"/>
  <c r="I166" i="7"/>
  <c r="I167" i="7"/>
  <c r="I168" i="7"/>
  <c r="I169" i="7"/>
  <c r="I170" i="7"/>
  <c r="I171" i="7"/>
  <c r="I172" i="7"/>
  <c r="I173" i="7"/>
  <c r="I174" i="7"/>
  <c r="I175" i="7"/>
  <c r="I176" i="7"/>
  <c r="I177" i="7"/>
  <c r="I178" i="7"/>
  <c r="I179" i="7"/>
  <c r="I180" i="7"/>
  <c r="I181" i="7"/>
  <c r="I182" i="7"/>
  <c r="I183" i="7"/>
  <c r="I184" i="7"/>
  <c r="I185" i="7"/>
  <c r="I186" i="7"/>
  <c r="I187" i="7"/>
  <c r="I188" i="7"/>
  <c r="I146" i="7"/>
  <c r="I100" i="7"/>
  <c r="I101" i="7"/>
  <c r="I102" i="7"/>
  <c r="I103" i="7"/>
  <c r="I104" i="7"/>
  <c r="I105" i="7"/>
  <c r="I106" i="7"/>
  <c r="I107" i="7"/>
  <c r="I108" i="7"/>
  <c r="I109" i="7"/>
  <c r="I110" i="7"/>
  <c r="I111" i="7"/>
  <c r="I112" i="7"/>
  <c r="I113" i="7"/>
  <c r="I114" i="7"/>
  <c r="I115" i="7"/>
  <c r="I116" i="7"/>
  <c r="I117" i="7"/>
  <c r="I118" i="7"/>
  <c r="I119" i="7"/>
  <c r="I120" i="7"/>
  <c r="I121" i="7"/>
  <c r="I122" i="7"/>
  <c r="I123" i="7"/>
  <c r="I124" i="7"/>
  <c r="I125" i="7"/>
  <c r="I126" i="7"/>
  <c r="I127" i="7"/>
  <c r="I128" i="7"/>
  <c r="I129" i="7"/>
  <c r="I130" i="7"/>
  <c r="I131" i="7"/>
  <c r="I132" i="7"/>
  <c r="I133" i="7"/>
  <c r="I134" i="7"/>
  <c r="I135" i="7"/>
  <c r="I136" i="7"/>
  <c r="I137" i="7"/>
  <c r="I138" i="7"/>
  <c r="I139" i="7"/>
  <c r="I140" i="7"/>
  <c r="I141" i="7"/>
  <c r="I99" i="7"/>
  <c r="I53" i="7"/>
  <c r="I54" i="7"/>
  <c r="I55" i="7"/>
  <c r="I56" i="7"/>
  <c r="I57" i="7"/>
  <c r="I58" i="7"/>
  <c r="I59" i="7"/>
  <c r="I60" i="7"/>
  <c r="I61" i="7"/>
  <c r="I62" i="7"/>
  <c r="I63" i="7"/>
  <c r="I64" i="7"/>
  <c r="I65" i="7"/>
  <c r="I66" i="7"/>
  <c r="I67" i="7"/>
  <c r="I68" i="7"/>
  <c r="I69" i="7"/>
  <c r="I70" i="7"/>
  <c r="I71" i="7"/>
  <c r="I72" i="7"/>
  <c r="I73" i="7"/>
  <c r="I74" i="7"/>
  <c r="I75" i="7"/>
  <c r="I76" i="7"/>
  <c r="I77" i="7"/>
  <c r="I78" i="7"/>
  <c r="I79" i="7"/>
  <c r="I80" i="7"/>
  <c r="I81" i="7"/>
  <c r="I82" i="7"/>
  <c r="I83" i="7"/>
  <c r="I84" i="7"/>
  <c r="I85" i="7"/>
  <c r="I86" i="7"/>
  <c r="I87" i="7"/>
  <c r="I88" i="7"/>
  <c r="I89" i="7"/>
  <c r="I90" i="7"/>
  <c r="I91" i="7"/>
  <c r="I92" i="7"/>
  <c r="I93" i="7"/>
  <c r="I94" i="7"/>
  <c r="I52" i="7"/>
  <c r="C241" i="7"/>
  <c r="C242" i="7"/>
  <c r="C243" i="7"/>
  <c r="C244" i="7"/>
  <c r="C245" i="7"/>
  <c r="C246" i="7"/>
  <c r="C247" i="7"/>
  <c r="C248" i="7"/>
  <c r="C249" i="7"/>
  <c r="C250" i="7"/>
  <c r="C251" i="7"/>
  <c r="C252" i="7"/>
  <c r="C253" i="7"/>
  <c r="C254" i="7"/>
  <c r="C255" i="7"/>
  <c r="C256" i="7"/>
  <c r="C257" i="7"/>
  <c r="C258" i="7"/>
  <c r="C259" i="7"/>
  <c r="C260" i="7"/>
  <c r="C261" i="7"/>
  <c r="C262" i="7"/>
  <c r="C263" i="7"/>
  <c r="C264" i="7"/>
  <c r="C265" i="7"/>
  <c r="C266" i="7"/>
  <c r="C267" i="7"/>
  <c r="C268" i="7"/>
  <c r="C269" i="7"/>
  <c r="C270" i="7"/>
  <c r="C271" i="7"/>
  <c r="C272" i="7"/>
  <c r="C273" i="7"/>
  <c r="C274" i="7"/>
  <c r="C275" i="7"/>
  <c r="C276" i="7"/>
  <c r="C277" i="7"/>
  <c r="C278" i="7"/>
  <c r="C279" i="7"/>
  <c r="C280" i="7"/>
  <c r="C281" i="7"/>
  <c r="C282" i="7"/>
  <c r="C240" i="7"/>
  <c r="C194" i="7"/>
  <c r="C195" i="7"/>
  <c r="C196" i="7"/>
  <c r="C197" i="7"/>
  <c r="C198" i="7"/>
  <c r="C199" i="7"/>
  <c r="C200" i="7"/>
  <c r="C201" i="7"/>
  <c r="C202" i="7"/>
  <c r="C203" i="7"/>
  <c r="C204" i="7"/>
  <c r="C205" i="7"/>
  <c r="C206" i="7"/>
  <c r="C207" i="7"/>
  <c r="C208" i="7"/>
  <c r="C209" i="7"/>
  <c r="C210" i="7"/>
  <c r="C211" i="7"/>
  <c r="C212" i="7"/>
  <c r="C213" i="7"/>
  <c r="C214" i="7"/>
  <c r="C215" i="7"/>
  <c r="C216" i="7"/>
  <c r="C217" i="7"/>
  <c r="C218" i="7"/>
  <c r="C219" i="7"/>
  <c r="C220" i="7"/>
  <c r="C221" i="7"/>
  <c r="C222" i="7"/>
  <c r="C223" i="7"/>
  <c r="C224" i="7"/>
  <c r="C225" i="7"/>
  <c r="C226" i="7"/>
  <c r="C227" i="7"/>
  <c r="C228" i="7"/>
  <c r="C229" i="7"/>
  <c r="C230" i="7"/>
  <c r="C231" i="7"/>
  <c r="C232" i="7"/>
  <c r="C233" i="7"/>
  <c r="C234" i="7"/>
  <c r="C235" i="7"/>
  <c r="C193" i="7"/>
  <c r="C147" i="7"/>
  <c r="C148" i="7"/>
  <c r="C149" i="7"/>
  <c r="C150" i="7"/>
  <c r="C151" i="7"/>
  <c r="C152" i="7"/>
  <c r="C153" i="7"/>
  <c r="C154" i="7"/>
  <c r="C155" i="7"/>
  <c r="C156" i="7"/>
  <c r="C157" i="7"/>
  <c r="C158" i="7"/>
  <c r="C159" i="7"/>
  <c r="C160" i="7"/>
  <c r="C161" i="7"/>
  <c r="C162" i="7"/>
  <c r="C163" i="7"/>
  <c r="C164" i="7"/>
  <c r="C165" i="7"/>
  <c r="C166" i="7"/>
  <c r="C167" i="7"/>
  <c r="C168" i="7"/>
  <c r="C169" i="7"/>
  <c r="C170" i="7"/>
  <c r="C171" i="7"/>
  <c r="C172" i="7"/>
  <c r="C173" i="7"/>
  <c r="C174" i="7"/>
  <c r="C175" i="7"/>
  <c r="C176" i="7"/>
  <c r="C177" i="7"/>
  <c r="C178" i="7"/>
  <c r="C179" i="7"/>
  <c r="C180" i="7"/>
  <c r="C181" i="7"/>
  <c r="C182" i="7"/>
  <c r="C183" i="7"/>
  <c r="C184" i="7"/>
  <c r="C185" i="7"/>
  <c r="C186" i="7"/>
  <c r="C187" i="7"/>
  <c r="C188" i="7"/>
  <c r="C146" i="7"/>
  <c r="C107" i="7"/>
  <c r="C100" i="7"/>
  <c r="C101" i="7"/>
  <c r="C102" i="7"/>
  <c r="C103" i="7"/>
  <c r="C104" i="7"/>
  <c r="C105" i="7"/>
  <c r="C106" i="7"/>
  <c r="C108" i="7"/>
  <c r="C109" i="7"/>
  <c r="C110" i="7"/>
  <c r="C111" i="7"/>
  <c r="C112" i="7"/>
  <c r="C113" i="7"/>
  <c r="C114" i="7"/>
  <c r="C115" i="7"/>
  <c r="C116" i="7"/>
  <c r="C117" i="7"/>
  <c r="C118" i="7"/>
  <c r="C119" i="7"/>
  <c r="C120" i="7"/>
  <c r="C121" i="7"/>
  <c r="C122" i="7"/>
  <c r="C123" i="7"/>
  <c r="C124" i="7"/>
  <c r="C125" i="7"/>
  <c r="C126" i="7"/>
  <c r="C127" i="7"/>
  <c r="C128" i="7"/>
  <c r="C129" i="7"/>
  <c r="C130" i="7"/>
  <c r="C131" i="7"/>
  <c r="C132" i="7"/>
  <c r="C133" i="7"/>
  <c r="C134" i="7"/>
  <c r="C135" i="7"/>
  <c r="C136" i="7"/>
  <c r="C137" i="7"/>
  <c r="C138" i="7"/>
  <c r="C139" i="7"/>
  <c r="C140" i="7"/>
  <c r="C141" i="7"/>
  <c r="C99" i="7"/>
  <c r="D39" i="3" l="1"/>
  <c r="C44" i="3"/>
  <c r="E44" i="3"/>
  <c r="F44" i="3" s="1"/>
  <c r="F43" i="3"/>
  <c r="D43" i="3"/>
  <c r="F40" i="3"/>
  <c r="DG9" i="8"/>
  <c r="D44" i="3" l="1"/>
  <c r="CJ47" i="8"/>
  <c r="CJ44" i="8"/>
  <c r="CJ35" i="8"/>
  <c r="CJ34" i="8"/>
  <c r="CJ33" i="8"/>
  <c r="CJ32" i="8"/>
  <c r="CJ30" i="8"/>
  <c r="CJ29" i="8"/>
  <c r="CJ28" i="8"/>
  <c r="CA47" i="8"/>
  <c r="CA44" i="8"/>
  <c r="CA35" i="8"/>
  <c r="CA34" i="8"/>
  <c r="CA33" i="8"/>
  <c r="CA32" i="8"/>
  <c r="CA30" i="8"/>
  <c r="CA29" i="8"/>
  <c r="CA28" i="8"/>
  <c r="CV32" i="8"/>
  <c r="CV30" i="8"/>
  <c r="CV25" i="8"/>
  <c r="CV26" i="8"/>
  <c r="CV28" i="8"/>
  <c r="CV29" i="8"/>
  <c r="CV35" i="8"/>
  <c r="CV34" i="8"/>
  <c r="CV33" i="8"/>
  <c r="M26" i="8"/>
  <c r="G26" i="8"/>
  <c r="O17" i="8" l="1"/>
  <c r="X46" i="8"/>
  <c r="X5" i="8"/>
  <c r="X6" i="8" s="1"/>
  <c r="X17" i="8" s="1"/>
  <c r="AM51" i="8" l="1"/>
  <c r="AM17" i="8"/>
  <c r="AV53" i="8"/>
  <c r="BE17" i="8"/>
  <c r="BH51" i="8"/>
  <c r="BK51" i="8"/>
  <c r="BN17" i="8"/>
  <c r="EB17" i="8" l="1"/>
  <c r="EC47" i="8" l="1"/>
  <c r="DZ47" i="8"/>
  <c r="DW47" i="8"/>
  <c r="DT47" i="8"/>
  <c r="DQ47" i="8"/>
  <c r="DN47" i="8"/>
  <c r="DK47" i="8"/>
  <c r="DH47" i="8"/>
  <c r="DE47" i="8"/>
  <c r="DB47" i="8"/>
  <c r="CY47" i="8"/>
  <c r="CV47" i="8"/>
  <c r="CS47" i="8"/>
  <c r="EC44" i="8"/>
  <c r="DZ44" i="8"/>
  <c r="DW44" i="8"/>
  <c r="DT44" i="8"/>
  <c r="DQ44" i="8"/>
  <c r="DN44" i="8"/>
  <c r="DK44" i="8"/>
  <c r="DH44" i="8"/>
  <c r="DE44" i="8"/>
  <c r="DB44" i="8"/>
  <c r="CY44" i="8"/>
  <c r="CV44" i="8"/>
  <c r="CS44" i="8"/>
  <c r="EC35" i="8"/>
  <c r="DZ35" i="8"/>
  <c r="DW35" i="8"/>
  <c r="DT35" i="8"/>
  <c r="DQ35" i="8"/>
  <c r="DN35" i="8"/>
  <c r="DK35" i="8"/>
  <c r="DH35" i="8"/>
  <c r="DE35" i="8"/>
  <c r="DB35" i="8"/>
  <c r="CY35" i="8"/>
  <c r="CS35" i="8"/>
  <c r="EC34" i="8"/>
  <c r="DZ34" i="8"/>
  <c r="DW34" i="8"/>
  <c r="DT34" i="8"/>
  <c r="DQ34" i="8"/>
  <c r="DN34" i="8"/>
  <c r="DK34" i="8"/>
  <c r="DH34" i="8"/>
  <c r="DE34" i="8"/>
  <c r="DB34" i="8"/>
  <c r="CY34" i="8"/>
  <c r="CS34" i="8"/>
  <c r="EC33" i="8"/>
  <c r="DZ33" i="8"/>
  <c r="DW33" i="8"/>
  <c r="DT33" i="8"/>
  <c r="DQ33" i="8"/>
  <c r="DN33" i="8"/>
  <c r="DK33" i="8"/>
  <c r="DH33" i="8"/>
  <c r="DE33" i="8"/>
  <c r="DB33" i="8"/>
  <c r="CY33" i="8"/>
  <c r="CS33" i="8"/>
  <c r="EC32" i="8"/>
  <c r="DZ32" i="8"/>
  <c r="DW32" i="8"/>
  <c r="DT32" i="8"/>
  <c r="DQ32" i="8"/>
  <c r="DN32" i="8"/>
  <c r="DK32" i="8"/>
  <c r="DH32" i="8"/>
  <c r="DE32" i="8"/>
  <c r="DB32" i="8"/>
  <c r="CY32" i="8"/>
  <c r="CS32" i="8"/>
  <c r="EC30" i="8"/>
  <c r="DZ30" i="8"/>
  <c r="DW30" i="8"/>
  <c r="DT30" i="8"/>
  <c r="DQ30" i="8"/>
  <c r="DN30" i="8"/>
  <c r="DK30" i="8"/>
  <c r="DH30" i="8"/>
  <c r="DE30" i="8"/>
  <c r="DB30" i="8"/>
  <c r="CY30" i="8"/>
  <c r="CS30" i="8"/>
  <c r="EC29" i="8"/>
  <c r="DZ29" i="8"/>
  <c r="DW29" i="8"/>
  <c r="DT29" i="8"/>
  <c r="DQ29" i="8"/>
  <c r="DN29" i="8"/>
  <c r="DK29" i="8"/>
  <c r="DH29" i="8"/>
  <c r="DE29" i="8"/>
  <c r="DB29" i="8"/>
  <c r="CY29" i="8"/>
  <c r="CS29" i="8"/>
  <c r="EC28" i="8"/>
  <c r="DZ28" i="8"/>
  <c r="DW28" i="8"/>
  <c r="DT28" i="8"/>
  <c r="DQ28" i="8"/>
  <c r="DN28" i="8"/>
  <c r="DK28" i="8"/>
  <c r="DH28" i="8"/>
  <c r="DE28" i="8"/>
  <c r="DB28" i="8"/>
  <c r="CY28" i="8"/>
  <c r="CS28" i="8"/>
  <c r="EC26" i="8"/>
  <c r="DZ26" i="8"/>
  <c r="DW26" i="8"/>
  <c r="DT26" i="8"/>
  <c r="DQ26" i="8"/>
  <c r="DN26" i="8"/>
  <c r="DK26" i="8"/>
  <c r="DH26" i="8"/>
  <c r="DE26" i="8"/>
  <c r="DB26" i="8"/>
  <c r="CY26" i="8"/>
  <c r="CS26" i="8"/>
  <c r="EC25" i="8"/>
  <c r="DZ25" i="8"/>
  <c r="DW25" i="8"/>
  <c r="DT25" i="8"/>
  <c r="DQ25" i="8"/>
  <c r="DN25" i="8"/>
  <c r="DK25" i="8"/>
  <c r="DH25" i="8"/>
  <c r="DE25" i="8"/>
  <c r="DB25" i="8"/>
  <c r="CY25" i="8"/>
  <c r="CS25" i="8"/>
  <c r="EC24" i="8"/>
  <c r="DZ24" i="8"/>
  <c r="DW24" i="8"/>
  <c r="DT24" i="8"/>
  <c r="DQ24" i="8"/>
  <c r="DN24" i="8"/>
  <c r="DK24" i="8"/>
  <c r="DH24" i="8"/>
  <c r="DE24" i="8"/>
  <c r="DB24" i="8"/>
  <c r="CY24" i="8"/>
  <c r="CV24" i="8"/>
  <c r="CS24" i="8"/>
  <c r="EC23" i="8"/>
  <c r="DZ23" i="8"/>
  <c r="DW23" i="8"/>
  <c r="DT23" i="8"/>
  <c r="DQ23" i="8"/>
  <c r="DN23" i="8"/>
  <c r="DK23" i="8"/>
  <c r="DH23" i="8"/>
  <c r="DE23" i="8"/>
  <c r="DB23" i="8"/>
  <c r="CY23" i="8"/>
  <c r="CV23" i="8"/>
  <c r="CS23" i="8"/>
  <c r="EC21" i="8"/>
  <c r="DZ21" i="8"/>
  <c r="DW21" i="8"/>
  <c r="DT21" i="8"/>
  <c r="DQ21" i="8"/>
  <c r="DN21" i="8"/>
  <c r="DK21" i="8"/>
  <c r="DH21" i="8"/>
  <c r="DE21" i="8"/>
  <c r="DB21" i="8"/>
  <c r="CY21" i="8"/>
  <c r="CV21" i="8"/>
  <c r="CS21" i="8"/>
  <c r="EC19" i="8"/>
  <c r="DZ19" i="8"/>
  <c r="DW19" i="8"/>
  <c r="DT19" i="8"/>
  <c r="DQ19" i="8"/>
  <c r="DN19" i="8"/>
  <c r="DK19" i="8"/>
  <c r="DH19" i="8"/>
  <c r="DE19" i="8"/>
  <c r="DB19" i="8"/>
  <c r="CY19" i="8"/>
  <c r="CV19" i="8"/>
  <c r="CS19" i="8"/>
  <c r="EC17" i="8"/>
  <c r="DZ17" i="8"/>
  <c r="DW17" i="8"/>
  <c r="DT17" i="8"/>
  <c r="DQ17" i="8"/>
  <c r="DN17" i="8"/>
  <c r="DK17" i="8"/>
  <c r="DH17" i="8"/>
  <c r="DE17" i="8"/>
  <c r="DB17" i="8"/>
  <c r="CY17" i="8"/>
  <c r="CV17" i="8"/>
  <c r="CS17" i="8"/>
  <c r="EC16" i="8"/>
  <c r="DZ16" i="8"/>
  <c r="DW16" i="8"/>
  <c r="DT16" i="8"/>
  <c r="DQ16" i="8"/>
  <c r="DN16" i="8"/>
  <c r="DK16" i="8"/>
  <c r="DH16" i="8"/>
  <c r="DE16" i="8"/>
  <c r="DB16" i="8"/>
  <c r="CY16" i="8"/>
  <c r="CV16" i="8"/>
  <c r="CS16" i="8"/>
  <c r="EC15" i="8"/>
  <c r="DZ15" i="8"/>
  <c r="DW15" i="8"/>
  <c r="DT15" i="8"/>
  <c r="DQ15" i="8"/>
  <c r="DN15" i="8"/>
  <c r="DK15" i="8"/>
  <c r="DH15" i="8"/>
  <c r="DE15" i="8"/>
  <c r="DB15" i="8"/>
  <c r="CY15" i="8"/>
  <c r="CV15" i="8"/>
  <c r="CS15" i="8"/>
  <c r="EC11" i="8"/>
  <c r="DZ11" i="8"/>
  <c r="DW11" i="8"/>
  <c r="DT11" i="8"/>
  <c r="DQ11" i="8"/>
  <c r="DN11" i="8"/>
  <c r="DK11" i="8"/>
  <c r="DH11" i="8"/>
  <c r="DE11" i="8"/>
  <c r="DB11" i="8"/>
  <c r="CY11" i="8"/>
  <c r="CV11" i="8"/>
  <c r="CS11" i="8"/>
  <c r="CP47" i="8"/>
  <c r="CM47" i="8"/>
  <c r="CG47" i="8"/>
  <c r="CD47" i="8"/>
  <c r="BX47" i="8"/>
  <c r="BU47" i="8"/>
  <c r="BR47" i="8"/>
  <c r="BO47" i="8"/>
  <c r="BL47" i="8"/>
  <c r="BI47" i="8"/>
  <c r="BF47" i="8"/>
  <c r="BC47" i="8"/>
  <c r="AZ47" i="8"/>
  <c r="CP44" i="8"/>
  <c r="CM44" i="8"/>
  <c r="CG44" i="8"/>
  <c r="CD44" i="8"/>
  <c r="BX44" i="8"/>
  <c r="BU44" i="8"/>
  <c r="BR44" i="8"/>
  <c r="BO44" i="8"/>
  <c r="BL44" i="8"/>
  <c r="BI44" i="8"/>
  <c r="BF44" i="8"/>
  <c r="BC44" i="8"/>
  <c r="AZ44" i="8"/>
  <c r="CP35" i="8"/>
  <c r="CM35" i="8"/>
  <c r="CG35" i="8"/>
  <c r="CD35" i="8"/>
  <c r="BX35" i="8"/>
  <c r="BU35" i="8"/>
  <c r="BR35" i="8"/>
  <c r="BO35" i="8"/>
  <c r="BL35" i="8"/>
  <c r="BI35" i="8"/>
  <c r="BF35" i="8"/>
  <c r="BC35" i="8"/>
  <c r="AZ35" i="8"/>
  <c r="CP34" i="8"/>
  <c r="CM34" i="8"/>
  <c r="CG34" i="8"/>
  <c r="CD34" i="8"/>
  <c r="BX34" i="8"/>
  <c r="BU34" i="8"/>
  <c r="BR34" i="8"/>
  <c r="BO34" i="8"/>
  <c r="BL34" i="8"/>
  <c r="BI34" i="8"/>
  <c r="BF34" i="8"/>
  <c r="BC34" i="8"/>
  <c r="AZ34" i="8"/>
  <c r="CP33" i="8"/>
  <c r="CM33" i="8"/>
  <c r="CG33" i="8"/>
  <c r="CD33" i="8"/>
  <c r="BX33" i="8"/>
  <c r="BU33" i="8"/>
  <c r="BR33" i="8"/>
  <c r="BO33" i="8"/>
  <c r="BL33" i="8"/>
  <c r="BI33" i="8"/>
  <c r="BF33" i="8"/>
  <c r="BC33" i="8"/>
  <c r="AZ33" i="8"/>
  <c r="CP32" i="8"/>
  <c r="CM32" i="8"/>
  <c r="CG32" i="8"/>
  <c r="CD32" i="8"/>
  <c r="BX32" i="8"/>
  <c r="BU32" i="8"/>
  <c r="BR32" i="8"/>
  <c r="BO32" i="8"/>
  <c r="BL32" i="8"/>
  <c r="BI32" i="8"/>
  <c r="BF32" i="8"/>
  <c r="BC32" i="8"/>
  <c r="AZ32" i="8"/>
  <c r="CP30" i="8"/>
  <c r="CM30" i="8"/>
  <c r="CG30" i="8"/>
  <c r="CD30" i="8"/>
  <c r="BX30" i="8"/>
  <c r="BU30" i="8"/>
  <c r="BR30" i="8"/>
  <c r="BO30" i="8"/>
  <c r="BL30" i="8"/>
  <c r="BI30" i="8"/>
  <c r="BF30" i="8"/>
  <c r="BC30" i="8"/>
  <c r="AZ30" i="8"/>
  <c r="CP29" i="8"/>
  <c r="CM29" i="8"/>
  <c r="CG29" i="8"/>
  <c r="CD29" i="8"/>
  <c r="BX29" i="8"/>
  <c r="BU29" i="8"/>
  <c r="BR29" i="8"/>
  <c r="BO29" i="8"/>
  <c r="BL29" i="8"/>
  <c r="BI29" i="8"/>
  <c r="BF29" i="8"/>
  <c r="BC29" i="8"/>
  <c r="AZ29" i="8"/>
  <c r="CP28" i="8"/>
  <c r="CM28" i="8"/>
  <c r="CG28" i="8"/>
  <c r="CD28" i="8"/>
  <c r="BX28" i="8"/>
  <c r="BU28" i="8"/>
  <c r="BR28" i="8"/>
  <c r="BO28" i="8"/>
  <c r="BL28" i="8"/>
  <c r="BI28" i="8"/>
  <c r="BF28" i="8"/>
  <c r="BC28" i="8"/>
  <c r="AZ28" i="8"/>
  <c r="CP26" i="8"/>
  <c r="CM26" i="8"/>
  <c r="CJ26" i="8"/>
  <c r="CG26" i="8"/>
  <c r="CD26" i="8"/>
  <c r="CA26" i="8"/>
  <c r="BX26" i="8"/>
  <c r="BU26" i="8"/>
  <c r="BR26" i="8"/>
  <c r="BO26" i="8"/>
  <c r="BL26" i="8"/>
  <c r="BI26" i="8"/>
  <c r="BF26" i="8"/>
  <c r="BC26" i="8"/>
  <c r="AZ26" i="8"/>
  <c r="CP25" i="8"/>
  <c r="CM25" i="8"/>
  <c r="CJ25" i="8"/>
  <c r="CG25" i="8"/>
  <c r="CD25" i="8"/>
  <c r="CA25" i="8"/>
  <c r="BX25" i="8"/>
  <c r="BU25" i="8"/>
  <c r="BR25" i="8"/>
  <c r="BO25" i="8"/>
  <c r="BL25" i="8"/>
  <c r="BI25" i="8"/>
  <c r="BF25" i="8"/>
  <c r="BC25" i="8"/>
  <c r="AZ25" i="8"/>
  <c r="CP24" i="8"/>
  <c r="CM24" i="8"/>
  <c r="CJ24" i="8"/>
  <c r="CG24" i="8"/>
  <c r="CD24" i="8"/>
  <c r="CA24" i="8"/>
  <c r="BX24" i="8"/>
  <c r="BU24" i="8"/>
  <c r="BR24" i="8"/>
  <c r="BO24" i="8"/>
  <c r="BL24" i="8"/>
  <c r="BI24" i="8"/>
  <c r="BF24" i="8"/>
  <c r="BC24" i="8"/>
  <c r="AZ24" i="8"/>
  <c r="CP23" i="8"/>
  <c r="CM23" i="8"/>
  <c r="CJ23" i="8"/>
  <c r="CG23" i="8"/>
  <c r="CD23" i="8"/>
  <c r="CA23" i="8"/>
  <c r="BX23" i="8"/>
  <c r="BU23" i="8"/>
  <c r="BR23" i="8"/>
  <c r="BO23" i="8"/>
  <c r="BL23" i="8"/>
  <c r="BI23" i="8"/>
  <c r="BF23" i="8"/>
  <c r="BC23" i="8"/>
  <c r="AZ23" i="8"/>
  <c r="CP21" i="8"/>
  <c r="CM21" i="8"/>
  <c r="CJ21" i="8"/>
  <c r="CG21" i="8"/>
  <c r="CD21" i="8"/>
  <c r="CA21" i="8"/>
  <c r="BX21" i="8"/>
  <c r="BU21" i="8"/>
  <c r="BR21" i="8"/>
  <c r="BO21" i="8"/>
  <c r="BL21" i="8"/>
  <c r="BI21" i="8"/>
  <c r="BF21" i="8"/>
  <c r="BC21" i="8"/>
  <c r="AZ21" i="8"/>
  <c r="CP19" i="8"/>
  <c r="CM19" i="8"/>
  <c r="CJ19" i="8"/>
  <c r="CG19" i="8"/>
  <c r="CD19" i="8"/>
  <c r="CA19" i="8"/>
  <c r="BX19" i="8"/>
  <c r="BU19" i="8"/>
  <c r="BR19" i="8"/>
  <c r="BO19" i="8"/>
  <c r="BL19" i="8"/>
  <c r="BI19" i="8"/>
  <c r="BF19" i="8"/>
  <c r="BC19" i="8"/>
  <c r="AZ19" i="8"/>
  <c r="CP17" i="8"/>
  <c r="CM17" i="8"/>
  <c r="CJ17" i="8"/>
  <c r="CG17" i="8"/>
  <c r="CD17" i="8"/>
  <c r="CA17" i="8"/>
  <c r="BX17" i="8"/>
  <c r="BU17" i="8"/>
  <c r="BR17" i="8"/>
  <c r="BO17" i="8"/>
  <c r="BL17" i="8"/>
  <c r="BI17" i="8"/>
  <c r="BF17" i="8"/>
  <c r="BC17" i="8"/>
  <c r="AZ17" i="8"/>
  <c r="CP16" i="8"/>
  <c r="CM16" i="8"/>
  <c r="CJ16" i="8"/>
  <c r="CG16" i="8"/>
  <c r="CD16" i="8"/>
  <c r="CA16" i="8"/>
  <c r="BX16" i="8"/>
  <c r="BU16" i="8"/>
  <c r="BR16" i="8"/>
  <c r="BO16" i="8"/>
  <c r="BL16" i="8"/>
  <c r="BI16" i="8"/>
  <c r="BF16" i="8"/>
  <c r="BC16" i="8"/>
  <c r="AZ16" i="8"/>
  <c r="CP15" i="8"/>
  <c r="CM15" i="8"/>
  <c r="CJ15" i="8"/>
  <c r="CG15" i="8"/>
  <c r="CD15" i="8"/>
  <c r="CA15" i="8"/>
  <c r="BX15" i="8"/>
  <c r="BU15" i="8"/>
  <c r="BR15" i="8"/>
  <c r="BO15" i="8"/>
  <c r="BL15" i="8"/>
  <c r="BI15" i="8"/>
  <c r="BF15" i="8"/>
  <c r="BC15" i="8"/>
  <c r="AZ15" i="8"/>
  <c r="CP11" i="8"/>
  <c r="CM11" i="8"/>
  <c r="CJ11" i="8"/>
  <c r="CG11" i="8"/>
  <c r="CD11" i="8"/>
  <c r="CA11" i="8"/>
  <c r="BX11" i="8"/>
  <c r="BU11" i="8"/>
  <c r="BR11" i="8"/>
  <c r="BO11" i="8"/>
  <c r="BL11" i="8"/>
  <c r="BI11" i="8"/>
  <c r="BF11" i="8"/>
  <c r="BC11" i="8"/>
  <c r="AZ11" i="8"/>
  <c r="AB11" i="8"/>
  <c r="AW47" i="8"/>
  <c r="AT47" i="8"/>
  <c r="AQ47" i="8"/>
  <c r="AN47" i="8"/>
  <c r="AK47" i="8"/>
  <c r="AH47" i="8"/>
  <c r="AE47" i="8"/>
  <c r="AB47" i="8"/>
  <c r="AW44" i="8"/>
  <c r="AT44" i="8"/>
  <c r="AQ44" i="8"/>
  <c r="AN44" i="8"/>
  <c r="AK44" i="8"/>
  <c r="AH44" i="8"/>
  <c r="AE44" i="8"/>
  <c r="AB44" i="8"/>
  <c r="AW35" i="8"/>
  <c r="AT35" i="8"/>
  <c r="AQ35" i="8"/>
  <c r="AN35" i="8"/>
  <c r="AK35" i="8"/>
  <c r="AH35" i="8"/>
  <c r="AE35" i="8"/>
  <c r="AB35" i="8"/>
  <c r="AW34" i="8"/>
  <c r="AT34" i="8"/>
  <c r="AQ34" i="8"/>
  <c r="AN34" i="8"/>
  <c r="AK34" i="8"/>
  <c r="AH34" i="8"/>
  <c r="AE34" i="8"/>
  <c r="AB34" i="8"/>
  <c r="AW33" i="8"/>
  <c r="AT33" i="8"/>
  <c r="AQ33" i="8"/>
  <c r="AN33" i="8"/>
  <c r="AK33" i="8"/>
  <c r="AH33" i="8"/>
  <c r="AE33" i="8"/>
  <c r="AB33" i="8"/>
  <c r="AW32" i="8"/>
  <c r="AT32" i="8"/>
  <c r="AQ32" i="8"/>
  <c r="AN32" i="8"/>
  <c r="AK32" i="8"/>
  <c r="AH32" i="8"/>
  <c r="AE32" i="8"/>
  <c r="AB32" i="8"/>
  <c r="AW30" i="8"/>
  <c r="AT30" i="8"/>
  <c r="AQ30" i="8"/>
  <c r="AN30" i="8"/>
  <c r="AK30" i="8"/>
  <c r="AH30" i="8"/>
  <c r="AE30" i="8"/>
  <c r="AB30" i="8"/>
  <c r="AW29" i="8"/>
  <c r="AT29" i="8"/>
  <c r="AQ29" i="8"/>
  <c r="AN29" i="8"/>
  <c r="AK29" i="8"/>
  <c r="AH29" i="8"/>
  <c r="AE29" i="8"/>
  <c r="AB29" i="8"/>
  <c r="AW28" i="8"/>
  <c r="AT28" i="8"/>
  <c r="AQ28" i="8"/>
  <c r="AN28" i="8"/>
  <c r="AK28" i="8"/>
  <c r="AH28" i="8"/>
  <c r="AE28" i="8"/>
  <c r="AB28" i="8"/>
  <c r="AW26" i="8"/>
  <c r="AT26" i="8"/>
  <c r="AQ26" i="8"/>
  <c r="AN26" i="8"/>
  <c r="AK26" i="8"/>
  <c r="AH26" i="8"/>
  <c r="AE26" i="8"/>
  <c r="AB26" i="8"/>
  <c r="AW25" i="8"/>
  <c r="AT25" i="8"/>
  <c r="AQ25" i="8"/>
  <c r="AN25" i="8"/>
  <c r="AK25" i="8"/>
  <c r="AH25" i="8"/>
  <c r="AE25" i="8"/>
  <c r="AB25" i="8"/>
  <c r="AW24" i="8"/>
  <c r="AT24" i="8"/>
  <c r="AQ24" i="8"/>
  <c r="AN24" i="8"/>
  <c r="AK24" i="8"/>
  <c r="AH24" i="8"/>
  <c r="AE24" i="8"/>
  <c r="AB24" i="8"/>
  <c r="AW23" i="8"/>
  <c r="AT23" i="8"/>
  <c r="AQ23" i="8"/>
  <c r="AN23" i="8"/>
  <c r="AK23" i="8"/>
  <c r="AH23" i="8"/>
  <c r="AE23" i="8"/>
  <c r="AB23" i="8"/>
  <c r="AW21" i="8"/>
  <c r="AT21" i="8"/>
  <c r="AQ21" i="8"/>
  <c r="AN21" i="8"/>
  <c r="AK21" i="8"/>
  <c r="AH21" i="8"/>
  <c r="AE21" i="8"/>
  <c r="AB21" i="8"/>
  <c r="AW19" i="8"/>
  <c r="AT19" i="8"/>
  <c r="AQ19" i="8"/>
  <c r="AN19" i="8"/>
  <c r="AK19" i="8"/>
  <c r="AH19" i="8"/>
  <c r="AE19" i="8"/>
  <c r="AB19" i="8"/>
  <c r="AW17" i="8"/>
  <c r="AT17" i="8"/>
  <c r="AQ17" i="8"/>
  <c r="AN17" i="8"/>
  <c r="AK17" i="8"/>
  <c r="AH17" i="8"/>
  <c r="AE17" i="8"/>
  <c r="AB17" i="8"/>
  <c r="AW16" i="8"/>
  <c r="AT16" i="8"/>
  <c r="AQ16" i="8"/>
  <c r="AN16" i="8"/>
  <c r="AK16" i="8"/>
  <c r="AH16" i="8"/>
  <c r="AE16" i="8"/>
  <c r="AB16" i="8"/>
  <c r="AW15" i="8"/>
  <c r="AT15" i="8"/>
  <c r="AQ15" i="8"/>
  <c r="AN15" i="8"/>
  <c r="AK15" i="8"/>
  <c r="AH15" i="8"/>
  <c r="AE15" i="8"/>
  <c r="AB15" i="8"/>
  <c r="AW11" i="8"/>
  <c r="AW57" i="8" s="1"/>
  <c r="I254" i="7" s="1"/>
  <c r="AT11" i="8"/>
  <c r="AT57" i="8" s="1"/>
  <c r="I253" i="7" s="1"/>
  <c r="AQ11" i="8"/>
  <c r="AQ57" i="8" s="1"/>
  <c r="I252" i="7" s="1"/>
  <c r="AN11" i="8"/>
  <c r="AN57" i="8" s="1"/>
  <c r="I251" i="7" s="1"/>
  <c r="AK11" i="8"/>
  <c r="AK57" i="8" s="1"/>
  <c r="I250" i="7" s="1"/>
  <c r="AH11" i="8"/>
  <c r="AH57" i="8" s="1"/>
  <c r="I240" i="7" s="1"/>
  <c r="AE11" i="8"/>
  <c r="AE57" i="8" s="1"/>
  <c r="I241" i="7" s="1"/>
  <c r="AB57" i="8"/>
  <c r="I242" i="7" s="1"/>
  <c r="Y47" i="8"/>
  <c r="V47" i="8"/>
  <c r="S47" i="8"/>
  <c r="P47" i="8"/>
  <c r="Y44" i="8"/>
  <c r="V44" i="8"/>
  <c r="S44" i="8"/>
  <c r="P44" i="8"/>
  <c r="Y35" i="8"/>
  <c r="V35" i="8"/>
  <c r="S35" i="8"/>
  <c r="P35" i="8"/>
  <c r="Y34" i="8"/>
  <c r="V34" i="8"/>
  <c r="S34" i="8"/>
  <c r="P34" i="8"/>
  <c r="Y33" i="8"/>
  <c r="V33" i="8"/>
  <c r="S33" i="8"/>
  <c r="P33" i="8"/>
  <c r="Y32" i="8"/>
  <c r="V32" i="8"/>
  <c r="S32" i="8"/>
  <c r="P32" i="8"/>
  <c r="Y30" i="8"/>
  <c r="V30" i="8"/>
  <c r="S30" i="8"/>
  <c r="P30" i="8"/>
  <c r="Y29" i="8"/>
  <c r="V29" i="8"/>
  <c r="S29" i="8"/>
  <c r="P29" i="8"/>
  <c r="Y28" i="8"/>
  <c r="V28" i="8"/>
  <c r="S28" i="8"/>
  <c r="P28" i="8"/>
  <c r="Y26" i="8"/>
  <c r="V26" i="8"/>
  <c r="S26" i="8"/>
  <c r="P26" i="8"/>
  <c r="Y25" i="8"/>
  <c r="V25" i="8"/>
  <c r="S25" i="8"/>
  <c r="P25" i="8"/>
  <c r="Y24" i="8"/>
  <c r="V24" i="8"/>
  <c r="S24" i="8"/>
  <c r="P24" i="8"/>
  <c r="Y23" i="8"/>
  <c r="V23" i="8"/>
  <c r="S23" i="8"/>
  <c r="P23" i="8"/>
  <c r="Y21" i="8"/>
  <c r="V21" i="8"/>
  <c r="S21" i="8"/>
  <c r="P21" i="8"/>
  <c r="Y19" i="8"/>
  <c r="V19" i="8"/>
  <c r="S19" i="8"/>
  <c r="P19" i="8"/>
  <c r="Y17" i="8"/>
  <c r="V17" i="8"/>
  <c r="S17" i="8"/>
  <c r="P17" i="8"/>
  <c r="Y16" i="8"/>
  <c r="V16" i="8"/>
  <c r="S16" i="8"/>
  <c r="P16" i="8"/>
  <c r="Y15" i="8"/>
  <c r="V15" i="8"/>
  <c r="S15" i="8"/>
  <c r="P15" i="8"/>
  <c r="Y11" i="8"/>
  <c r="V11" i="8"/>
  <c r="S11" i="8"/>
  <c r="S57" i="8" s="1"/>
  <c r="I245" i="7" s="1"/>
  <c r="P11" i="8"/>
  <c r="P57" i="8" s="1"/>
  <c r="I246" i="7" s="1"/>
  <c r="M47" i="8"/>
  <c r="J47" i="8"/>
  <c r="M44" i="8"/>
  <c r="J44" i="8"/>
  <c r="M35" i="8"/>
  <c r="J35" i="8"/>
  <c r="M34" i="8"/>
  <c r="J34" i="8"/>
  <c r="M33" i="8"/>
  <c r="J33" i="8"/>
  <c r="M32" i="8"/>
  <c r="J32" i="8"/>
  <c r="M30" i="8"/>
  <c r="J30" i="8"/>
  <c r="M29" i="8"/>
  <c r="J29" i="8"/>
  <c r="M28" i="8"/>
  <c r="J28" i="8"/>
  <c r="J26" i="8"/>
  <c r="M25" i="8"/>
  <c r="J25" i="8"/>
  <c r="M24" i="8"/>
  <c r="J24" i="8"/>
  <c r="M23" i="8"/>
  <c r="J23" i="8"/>
  <c r="M21" i="8"/>
  <c r="J21" i="8"/>
  <c r="M19" i="8"/>
  <c r="J19" i="8"/>
  <c r="M17" i="8"/>
  <c r="J17" i="8"/>
  <c r="M16" i="8"/>
  <c r="J16" i="8"/>
  <c r="M15" i="8"/>
  <c r="J15" i="8"/>
  <c r="M11" i="8"/>
  <c r="J11" i="8"/>
  <c r="G11" i="8"/>
  <c r="G47" i="8"/>
  <c r="G44" i="8"/>
  <c r="G35" i="8"/>
  <c r="G34" i="8"/>
  <c r="G33" i="8"/>
  <c r="G32" i="8"/>
  <c r="G30" i="8"/>
  <c r="G29" i="8"/>
  <c r="G28" i="8"/>
  <c r="G25" i="8"/>
  <c r="G24" i="8"/>
  <c r="G23" i="8"/>
  <c r="G21" i="8"/>
  <c r="G19" i="8"/>
  <c r="G17" i="8"/>
  <c r="G16" i="8"/>
  <c r="G15" i="8"/>
  <c r="N250" i="3" l="1"/>
  <c r="N246" i="3"/>
  <c r="N258" i="3"/>
  <c r="N255" i="3"/>
  <c r="N259" i="3"/>
  <c r="N251" i="3"/>
  <c r="N247" i="3"/>
  <c r="N256" i="3"/>
  <c r="N257" i="3"/>
  <c r="N245" i="3"/>
  <c r="CV57" i="8"/>
  <c r="I271" i="7" s="1"/>
  <c r="Y57" i="8"/>
  <c r="I243" i="7" s="1"/>
  <c r="CS57" i="8"/>
  <c r="I270" i="7" s="1"/>
  <c r="DQ57" i="8"/>
  <c r="I278" i="7" s="1"/>
  <c r="J57" i="8"/>
  <c r="I248" i="7" s="1"/>
  <c r="BF57" i="8"/>
  <c r="I257" i="7" s="1"/>
  <c r="BR57" i="8"/>
  <c r="I261" i="7" s="1"/>
  <c r="CP57" i="8"/>
  <c r="I269" i="7" s="1"/>
  <c r="DH57" i="8"/>
  <c r="I275" i="7" s="1"/>
  <c r="CG57" i="8"/>
  <c r="I266" i="7" s="1"/>
  <c r="G57" i="8"/>
  <c r="I249" i="7" s="1"/>
  <c r="AZ57" i="8"/>
  <c r="I255" i="7" s="1"/>
  <c r="DB57" i="8"/>
  <c r="I273" i="7" s="1"/>
  <c r="DN57" i="8"/>
  <c r="I277" i="7" s="1"/>
  <c r="CJ57" i="8"/>
  <c r="I267" i="7" s="1"/>
  <c r="M57" i="8"/>
  <c r="I247" i="7" s="1"/>
  <c r="V57" i="8"/>
  <c r="I244" i="7" s="1"/>
  <c r="BC57" i="8"/>
  <c r="I256" i="7" s="1"/>
  <c r="BI57" i="8"/>
  <c r="I258" i="7" s="1"/>
  <c r="BL57" i="8"/>
  <c r="I259" i="7" s="1"/>
  <c r="BO57" i="8"/>
  <c r="I260" i="7" s="1"/>
  <c r="BU57" i="8"/>
  <c r="I262" i="7" s="1"/>
  <c r="BX57" i="8"/>
  <c r="I263" i="7" s="1"/>
  <c r="CA57" i="8"/>
  <c r="I264" i="7" s="1"/>
  <c r="CD57" i="8"/>
  <c r="I265" i="7" s="1"/>
  <c r="CM57" i="8"/>
  <c r="I268" i="7" s="1"/>
  <c r="CY57" i="8"/>
  <c r="I272" i="7" s="1"/>
  <c r="DE57" i="8"/>
  <c r="I274" i="7" s="1"/>
  <c r="DK57" i="8"/>
  <c r="I276" i="7" s="1"/>
  <c r="DT57" i="8"/>
  <c r="I279" i="7" s="1"/>
  <c r="DW57" i="8"/>
  <c r="I280" i="7" s="1"/>
  <c r="DZ57" i="8"/>
  <c r="I281" i="7" s="1"/>
  <c r="EC57" i="8"/>
  <c r="I282" i="7" s="1"/>
  <c r="N284" i="3" l="1"/>
  <c r="N273" i="3"/>
  <c r="N267" i="3"/>
  <c r="N261" i="3"/>
  <c r="N282" i="3"/>
  <c r="N271" i="3"/>
  <c r="N262" i="3"/>
  <c r="N248" i="3"/>
  <c r="N287" i="3"/>
  <c r="N281" i="3"/>
  <c r="N270" i="3"/>
  <c r="N265" i="3"/>
  <c r="N249" i="3"/>
  <c r="N278" i="3"/>
  <c r="N280" i="3"/>
  <c r="N253" i="3"/>
  <c r="N276" i="3"/>
  <c r="N286" i="3"/>
  <c r="N279" i="3"/>
  <c r="N269" i="3"/>
  <c r="N264" i="3"/>
  <c r="N252" i="3"/>
  <c r="N260" i="3"/>
  <c r="N274" i="3"/>
  <c r="N283" i="3"/>
  <c r="N285" i="3"/>
  <c r="N277" i="3"/>
  <c r="N268" i="3"/>
  <c r="N263" i="3"/>
  <c r="N272" i="3"/>
  <c r="N254" i="3"/>
  <c r="N266" i="3"/>
  <c r="N275" i="3"/>
  <c r="O239" i="3"/>
  <c r="O191" i="3"/>
  <c r="S143" i="3"/>
  <c r="Q95" i="3"/>
  <c r="Q53" i="3"/>
  <c r="S47" i="3"/>
  <c r="T47" i="3"/>
  <c r="T9" i="3"/>
  <c r="R47" i="3"/>
  <c r="E191" i="3"/>
  <c r="F148" i="3" s="1"/>
  <c r="F143" i="3"/>
  <c r="G100" i="3" s="1"/>
  <c r="F184" i="3" l="1"/>
  <c r="N288" i="3"/>
  <c r="C52" i="7"/>
  <c r="C53" i="7"/>
  <c r="C54" i="7"/>
  <c r="C55" i="7"/>
  <c r="C56" i="7"/>
  <c r="C57" i="7"/>
  <c r="C58" i="7"/>
  <c r="C59" i="7"/>
  <c r="C60" i="7"/>
  <c r="C61" i="7"/>
  <c r="C62" i="7"/>
  <c r="C63" i="7"/>
  <c r="C64" i="7"/>
  <c r="C65" i="7"/>
  <c r="C66" i="7"/>
  <c r="C67" i="7"/>
  <c r="C68" i="7"/>
  <c r="C69" i="7"/>
  <c r="C70" i="7"/>
  <c r="C71" i="7"/>
  <c r="C72" i="7"/>
  <c r="C73" i="7"/>
  <c r="C74" i="7"/>
  <c r="C75" i="7"/>
  <c r="C76" i="7"/>
  <c r="C77" i="7"/>
  <c r="C78" i="7"/>
  <c r="C79" i="7"/>
  <c r="C80" i="7"/>
  <c r="C81" i="7"/>
  <c r="C82" i="7"/>
  <c r="C83" i="7"/>
  <c r="C84" i="7"/>
  <c r="T38" i="3"/>
  <c r="T37" i="3"/>
  <c r="T36" i="3"/>
  <c r="T35" i="3"/>
  <c r="T34" i="3"/>
  <c r="T33" i="3"/>
  <c r="T32" i="3"/>
  <c r="T31" i="3"/>
  <c r="T30" i="3"/>
  <c r="T29" i="3"/>
  <c r="T28" i="3"/>
  <c r="T27" i="3"/>
  <c r="T26" i="3"/>
  <c r="T25" i="3"/>
  <c r="T24" i="3"/>
  <c r="T23" i="3"/>
  <c r="T22" i="3"/>
  <c r="T21" i="3"/>
  <c r="T20" i="3"/>
  <c r="T19" i="3"/>
  <c r="T18" i="3"/>
  <c r="T17" i="3"/>
  <c r="T16" i="3"/>
  <c r="T15" i="3"/>
  <c r="T14" i="3"/>
  <c r="T13" i="3"/>
  <c r="T12" i="3"/>
  <c r="T11" i="3"/>
  <c r="T10" i="3"/>
  <c r="T8" i="3"/>
  <c r="T7" i="3"/>
  <c r="T6" i="3"/>
  <c r="T5" i="3"/>
  <c r="T4" i="3"/>
  <c r="S36" i="3"/>
  <c r="S35" i="3"/>
  <c r="S34" i="3"/>
  <c r="S33" i="3"/>
  <c r="S32" i="3"/>
  <c r="S31" i="3"/>
  <c r="S30" i="3"/>
  <c r="S29" i="3"/>
  <c r="S28" i="3"/>
  <c r="S27" i="3"/>
  <c r="S26" i="3"/>
  <c r="S25" i="3"/>
  <c r="S24" i="3"/>
  <c r="S23" i="3"/>
  <c r="S22" i="3"/>
  <c r="S21" i="3"/>
  <c r="S20" i="3"/>
  <c r="S19" i="3"/>
  <c r="S18" i="3"/>
  <c r="S17" i="3"/>
  <c r="S16" i="3"/>
  <c r="S15" i="3"/>
  <c r="S14" i="3"/>
  <c r="S13" i="3"/>
  <c r="S12" i="3"/>
  <c r="S11" i="3"/>
  <c r="S10" i="3"/>
  <c r="S9" i="3"/>
  <c r="S8" i="3"/>
  <c r="S7" i="3"/>
  <c r="S6" i="3"/>
  <c r="S5" i="3"/>
  <c r="S4" i="3"/>
  <c r="H95" i="3"/>
  <c r="I78" i="3" s="1"/>
  <c r="I60" i="3" l="1"/>
  <c r="I68" i="3"/>
  <c r="I76" i="3"/>
  <c r="I53" i="3"/>
  <c r="I61" i="3"/>
  <c r="I69" i="3"/>
  <c r="I77" i="3"/>
  <c r="I62" i="3"/>
  <c r="I70" i="3"/>
  <c r="I55" i="3"/>
  <c r="I52" i="3"/>
  <c r="I81" i="3"/>
  <c r="I54" i="3"/>
  <c r="I63" i="3"/>
  <c r="I71" i="3"/>
  <c r="I79" i="3"/>
  <c r="I56" i="3"/>
  <c r="I64" i="3"/>
  <c r="I72" i="3"/>
  <c r="I80" i="3"/>
  <c r="I57" i="3"/>
  <c r="I65" i="3"/>
  <c r="I73" i="3"/>
  <c r="I58" i="3"/>
  <c r="I66" i="3"/>
  <c r="I74" i="3"/>
  <c r="I82" i="3"/>
  <c r="I59" i="3"/>
  <c r="I67" i="3"/>
  <c r="I75" i="3"/>
  <c r="I83" i="3"/>
  <c r="I84" i="3"/>
  <c r="I85" i="3"/>
  <c r="P95" i="3"/>
  <c r="O279" i="3"/>
  <c r="O278" i="3"/>
  <c r="O277" i="3"/>
  <c r="O276" i="3"/>
  <c r="O275" i="3"/>
  <c r="O274" i="3"/>
  <c r="O273" i="3"/>
  <c r="O272" i="3"/>
  <c r="O271" i="3"/>
  <c r="O270" i="3"/>
  <c r="O269" i="3"/>
  <c r="O268" i="3"/>
  <c r="O267" i="3"/>
  <c r="O266" i="3"/>
  <c r="O265" i="3"/>
  <c r="O264" i="3"/>
  <c r="O263" i="3"/>
  <c r="O262" i="3"/>
  <c r="O261" i="3"/>
  <c r="O260" i="3"/>
  <c r="O259" i="3"/>
  <c r="O258" i="3"/>
  <c r="O257" i="3"/>
  <c r="O256" i="3"/>
  <c r="O255" i="3"/>
  <c r="O254" i="3"/>
  <c r="O253" i="3"/>
  <c r="O252" i="3"/>
  <c r="O251" i="3"/>
  <c r="O250" i="3"/>
  <c r="O249" i="3"/>
  <c r="O248" i="3"/>
  <c r="O247" i="3"/>
  <c r="O246" i="3"/>
  <c r="O245" i="3"/>
  <c r="P228" i="3"/>
  <c r="P227" i="3"/>
  <c r="P226" i="3"/>
  <c r="P225" i="3"/>
  <c r="P224" i="3"/>
  <c r="P223" i="3"/>
  <c r="P222" i="3"/>
  <c r="P221" i="3"/>
  <c r="P220" i="3"/>
  <c r="P219" i="3"/>
  <c r="P218" i="3"/>
  <c r="P217" i="3"/>
  <c r="P216" i="3"/>
  <c r="P215" i="3"/>
  <c r="P214" i="3"/>
  <c r="P213" i="3"/>
  <c r="P212" i="3"/>
  <c r="P211" i="3"/>
  <c r="P210" i="3"/>
  <c r="P209" i="3"/>
  <c r="P208" i="3"/>
  <c r="P207" i="3"/>
  <c r="P206" i="3"/>
  <c r="P205" i="3"/>
  <c r="P204" i="3"/>
  <c r="P203" i="3"/>
  <c r="P202" i="3"/>
  <c r="P201" i="3"/>
  <c r="P200" i="3"/>
  <c r="P199" i="3"/>
  <c r="P198" i="3"/>
  <c r="P229" i="3"/>
  <c r="P197" i="3"/>
  <c r="P196" i="3"/>
  <c r="P182" i="3"/>
  <c r="P181" i="3"/>
  <c r="P180" i="3"/>
  <c r="P178" i="3"/>
  <c r="P179" i="3"/>
  <c r="P177" i="3"/>
  <c r="P176" i="3"/>
  <c r="P175" i="3"/>
  <c r="P174" i="3"/>
  <c r="P173" i="3"/>
  <c r="P172" i="3"/>
  <c r="P171" i="3"/>
  <c r="P170" i="3"/>
  <c r="P169" i="3"/>
  <c r="P168" i="3"/>
  <c r="P167" i="3"/>
  <c r="P166" i="3"/>
  <c r="P165" i="3"/>
  <c r="P164" i="3"/>
  <c r="P163" i="3"/>
  <c r="P162" i="3"/>
  <c r="P161" i="3"/>
  <c r="P160" i="3"/>
  <c r="P159" i="3"/>
  <c r="P158" i="3"/>
  <c r="P157" i="3"/>
  <c r="P156" i="3"/>
  <c r="P155" i="3"/>
  <c r="P154" i="3"/>
  <c r="P153" i="3"/>
  <c r="P152" i="3"/>
  <c r="P151" i="3"/>
  <c r="P150" i="3"/>
  <c r="P149" i="3"/>
  <c r="P148" i="3"/>
  <c r="Q143" i="3"/>
  <c r="R132" i="3" s="1"/>
  <c r="R109" i="3" l="1"/>
  <c r="R126" i="3"/>
  <c r="R101" i="3"/>
  <c r="R125" i="3"/>
  <c r="R102" i="3"/>
  <c r="R118" i="3"/>
  <c r="R103" i="3"/>
  <c r="R111" i="3"/>
  <c r="R119" i="3"/>
  <c r="R127" i="3"/>
  <c r="R104" i="3"/>
  <c r="R112" i="3"/>
  <c r="R120" i="3"/>
  <c r="R128" i="3"/>
  <c r="R121" i="3"/>
  <c r="R117" i="3"/>
  <c r="R110" i="3"/>
  <c r="R105" i="3"/>
  <c r="R113" i="3"/>
  <c r="R129" i="3"/>
  <c r="R106" i="3"/>
  <c r="R114" i="3"/>
  <c r="R122" i="3"/>
  <c r="R130" i="3"/>
  <c r="R107" i="3"/>
  <c r="R115" i="3"/>
  <c r="R123" i="3"/>
  <c r="R131" i="3"/>
  <c r="R100" i="3"/>
  <c r="R108" i="3"/>
  <c r="R116" i="3"/>
  <c r="R124" i="3"/>
  <c r="F161" i="3"/>
  <c r="F160" i="3"/>
  <c r="F159" i="3"/>
  <c r="F158" i="3"/>
  <c r="F157" i="3"/>
  <c r="F156" i="3"/>
  <c r="F155" i="3"/>
  <c r="F154" i="3"/>
  <c r="F153" i="3"/>
  <c r="F152" i="3"/>
  <c r="F151" i="3"/>
  <c r="F150" i="3"/>
  <c r="F149" i="3"/>
  <c r="F181" i="3"/>
  <c r="F180" i="3"/>
  <c r="F179" i="3"/>
  <c r="F178" i="3"/>
  <c r="F177" i="3"/>
  <c r="F176" i="3"/>
  <c r="F175" i="3"/>
  <c r="F174" i="3"/>
  <c r="F173" i="3"/>
  <c r="F172" i="3"/>
  <c r="F171" i="3"/>
  <c r="F170" i="3"/>
  <c r="F169" i="3"/>
  <c r="F168" i="3"/>
  <c r="F167" i="3"/>
  <c r="F166" i="3"/>
  <c r="F165" i="3"/>
  <c r="F164" i="3"/>
  <c r="F163" i="3"/>
  <c r="F162" i="3"/>
  <c r="G132" i="3"/>
  <c r="G131" i="3"/>
  <c r="G130" i="3"/>
  <c r="G129" i="3"/>
  <c r="G128" i="3"/>
  <c r="G127" i="3"/>
  <c r="G126" i="3"/>
  <c r="G125" i="3"/>
  <c r="G124" i="3"/>
  <c r="G123" i="3"/>
  <c r="G122" i="3"/>
  <c r="G121" i="3"/>
  <c r="G120" i="3"/>
  <c r="G119" i="3"/>
  <c r="G118" i="3"/>
  <c r="G117" i="3"/>
  <c r="G116" i="3"/>
  <c r="G115" i="3"/>
  <c r="G114" i="3"/>
  <c r="G113" i="3"/>
  <c r="G112" i="3"/>
  <c r="G111" i="3"/>
  <c r="G110" i="3"/>
  <c r="G109" i="3"/>
  <c r="G108" i="3"/>
  <c r="G107" i="3"/>
  <c r="G106" i="3"/>
  <c r="G105" i="3"/>
  <c r="G104" i="3"/>
  <c r="G103" i="3"/>
  <c r="G102" i="3"/>
  <c r="G101" i="3"/>
  <c r="Q85" i="3" l="1"/>
  <c r="Q84" i="3"/>
  <c r="Q83" i="3"/>
  <c r="Q82" i="3"/>
  <c r="Q81" i="3"/>
  <c r="Q80" i="3"/>
  <c r="Q79" i="3"/>
  <c r="Q78" i="3"/>
  <c r="Q77" i="3"/>
  <c r="Q76" i="3"/>
  <c r="Q75" i="3"/>
  <c r="Q74" i="3"/>
  <c r="Q73" i="3"/>
  <c r="Q72" i="3"/>
  <c r="Q71" i="3"/>
  <c r="Q70" i="3"/>
  <c r="Q69" i="3"/>
  <c r="Q68" i="3"/>
  <c r="Q67" i="3"/>
  <c r="Q66" i="3"/>
  <c r="Q65" i="3"/>
  <c r="Q64" i="3"/>
  <c r="Q63" i="3"/>
  <c r="Q62" i="3"/>
  <c r="Q61" i="3"/>
  <c r="Q60" i="3"/>
  <c r="Q59" i="3"/>
  <c r="Q58" i="3"/>
  <c r="Q57" i="3"/>
  <c r="Q56" i="3"/>
  <c r="Q55" i="3"/>
  <c r="Q54" i="3"/>
  <c r="Q52" i="3"/>
  <c r="H47" i="3"/>
  <c r="I6" i="3" s="1"/>
  <c r="D54" i="7" s="1"/>
  <c r="C8" i="7" s="1"/>
  <c r="I19" i="3" l="1"/>
  <c r="D67" i="7" s="1"/>
  <c r="C21" i="7" s="1"/>
  <c r="I23" i="3"/>
  <c r="D71" i="7" s="1"/>
  <c r="C25" i="7" s="1"/>
  <c r="I7" i="3"/>
  <c r="D55" i="7" s="1"/>
  <c r="C9" i="7" s="1"/>
  <c r="I11" i="3"/>
  <c r="D59" i="7" s="1"/>
  <c r="C13" i="7" s="1"/>
  <c r="I15" i="3"/>
  <c r="D63" i="7" s="1"/>
  <c r="C17" i="7" s="1"/>
  <c r="I31" i="3"/>
  <c r="D79" i="7" s="1"/>
  <c r="C33" i="7" s="1"/>
  <c r="I35" i="3"/>
  <c r="D83" i="7" s="1"/>
  <c r="C37" i="7" s="1"/>
  <c r="I4" i="3"/>
  <c r="I9" i="3"/>
  <c r="D57" i="7" s="1"/>
  <c r="C11" i="7" s="1"/>
  <c r="I13" i="3"/>
  <c r="D61" i="7" s="1"/>
  <c r="C15" i="7" s="1"/>
  <c r="I17" i="3"/>
  <c r="D65" i="7" s="1"/>
  <c r="C19" i="7" s="1"/>
  <c r="I21" i="3"/>
  <c r="D69" i="7" s="1"/>
  <c r="C23" i="7" s="1"/>
  <c r="I25" i="3"/>
  <c r="D73" i="7" s="1"/>
  <c r="C27" i="7" s="1"/>
  <c r="I29" i="3"/>
  <c r="D77" i="7" s="1"/>
  <c r="C31" i="7" s="1"/>
  <c r="I33" i="3"/>
  <c r="D81" i="7" s="1"/>
  <c r="C35" i="7" s="1"/>
  <c r="I37" i="3"/>
  <c r="I27" i="3"/>
  <c r="D75" i="7" s="1"/>
  <c r="C29" i="7" s="1"/>
  <c r="I5" i="3"/>
  <c r="D53" i="7" s="1"/>
  <c r="C7" i="7" s="1"/>
  <c r="I10" i="3"/>
  <c r="D58" i="7" s="1"/>
  <c r="C12" i="7" s="1"/>
  <c r="I14" i="3"/>
  <c r="D62" i="7" s="1"/>
  <c r="C16" i="7" s="1"/>
  <c r="I18" i="3"/>
  <c r="D66" i="7" s="1"/>
  <c r="C20" i="7" s="1"/>
  <c r="I22" i="3"/>
  <c r="D70" i="7" s="1"/>
  <c r="C24" i="7" s="1"/>
  <c r="I26" i="3"/>
  <c r="D74" i="7" s="1"/>
  <c r="C28" i="7" s="1"/>
  <c r="I30" i="3"/>
  <c r="D78" i="7" s="1"/>
  <c r="C32" i="7" s="1"/>
  <c r="I34" i="3"/>
  <c r="D82" i="7" s="1"/>
  <c r="C36" i="7" s="1"/>
  <c r="I8" i="3"/>
  <c r="D56" i="7" s="1"/>
  <c r="C10" i="7" s="1"/>
  <c r="I12" i="3"/>
  <c r="D60" i="7" s="1"/>
  <c r="C14" i="7" s="1"/>
  <c r="I16" i="3"/>
  <c r="D64" i="7" s="1"/>
  <c r="C18" i="7" s="1"/>
  <c r="I20" i="3"/>
  <c r="D68" i="7" s="1"/>
  <c r="C22" i="7" s="1"/>
  <c r="I24" i="3"/>
  <c r="D72" i="7" s="1"/>
  <c r="C26" i="7" s="1"/>
  <c r="I28" i="3"/>
  <c r="D76" i="7" s="1"/>
  <c r="C30" i="7" s="1"/>
  <c r="I32" i="3"/>
  <c r="D80" i="7" s="1"/>
  <c r="C34" i="7" s="1"/>
  <c r="I36" i="3"/>
  <c r="D84" i="7" s="1"/>
  <c r="C38" i="7" s="1"/>
  <c r="D13" i="3"/>
  <c r="D52" i="7" l="1"/>
  <c r="C6" i="7" s="1"/>
  <c r="C86" i="7"/>
  <c r="C87" i="7"/>
  <c r="C88" i="7"/>
  <c r="C89" i="7"/>
  <c r="C90" i="7"/>
  <c r="C91" i="7"/>
  <c r="C92" i="7"/>
  <c r="C93" i="7"/>
  <c r="C94" i="7"/>
  <c r="C85" i="7"/>
  <c r="C283" i="7" l="1"/>
  <c r="D247" i="7" s="1"/>
  <c r="I283" i="7"/>
  <c r="C189" i="7"/>
  <c r="I142" i="7"/>
  <c r="I189" i="7"/>
  <c r="J185" i="7" s="1"/>
  <c r="J45" i="7" s="1"/>
  <c r="C236" i="7"/>
  <c r="I236" i="7"/>
  <c r="J228" i="7" s="1"/>
  <c r="I95" i="7"/>
  <c r="C142" i="7"/>
  <c r="D141" i="7" s="1"/>
  <c r="C95" i="7"/>
  <c r="D85" i="7" s="1"/>
  <c r="L4" i="7"/>
  <c r="K4" i="7"/>
  <c r="J4" i="7"/>
  <c r="I4" i="7"/>
  <c r="H4" i="7"/>
  <c r="G4" i="7"/>
  <c r="F4" i="7"/>
  <c r="E4" i="7"/>
  <c r="D4" i="7"/>
  <c r="C4" i="7"/>
  <c r="J247" i="7" l="1"/>
  <c r="J281" i="7"/>
  <c r="J245" i="7"/>
  <c r="J261" i="7"/>
  <c r="J269" i="7"/>
  <c r="J264" i="7"/>
  <c r="J268" i="7"/>
  <c r="J256" i="7"/>
  <c r="J263" i="7"/>
  <c r="J267" i="7"/>
  <c r="J254" i="7"/>
  <c r="J258" i="7"/>
  <c r="J257" i="7"/>
  <c r="J250" i="7"/>
  <c r="J248" i="7"/>
  <c r="J270" i="7"/>
  <c r="J242" i="7"/>
  <c r="J251" i="7"/>
  <c r="J253" i="7"/>
  <c r="J243" i="7"/>
  <c r="J240" i="7"/>
  <c r="J259" i="7"/>
  <c r="J260" i="7"/>
  <c r="J244" i="7"/>
  <c r="J265" i="7"/>
  <c r="J241" i="7"/>
  <c r="J255" i="7"/>
  <c r="J246" i="7"/>
  <c r="J249" i="7"/>
  <c r="J272" i="7"/>
  <c r="J252" i="7"/>
  <c r="J262" i="7"/>
  <c r="J271" i="7"/>
  <c r="D260" i="7"/>
  <c r="J266" i="7"/>
  <c r="D254" i="7"/>
  <c r="D266" i="7"/>
  <c r="D282" i="7"/>
  <c r="D259" i="7"/>
  <c r="D243" i="7"/>
  <c r="D267" i="7"/>
  <c r="D265" i="7"/>
  <c r="D258" i="7"/>
  <c r="D257" i="7"/>
  <c r="D242" i="7"/>
  <c r="D252" i="7"/>
  <c r="D262" i="7"/>
  <c r="D241" i="7"/>
  <c r="D264" i="7"/>
  <c r="D250" i="7"/>
  <c r="D271" i="7"/>
  <c r="D272" i="7"/>
  <c r="D245" i="7"/>
  <c r="D270" i="7"/>
  <c r="D248" i="7"/>
  <c r="D249" i="7"/>
  <c r="D255" i="7"/>
  <c r="D253" i="7"/>
  <c r="D240" i="7"/>
  <c r="D263" i="7"/>
  <c r="D246" i="7"/>
  <c r="D269" i="7"/>
  <c r="D261" i="7"/>
  <c r="D268" i="7"/>
  <c r="D251" i="7"/>
  <c r="D244" i="7"/>
  <c r="D256" i="7"/>
  <c r="J77" i="7"/>
  <c r="H31" i="7" s="1"/>
  <c r="J81" i="7"/>
  <c r="H35" i="7" s="1"/>
  <c r="J70" i="7"/>
  <c r="H24" i="7" s="1"/>
  <c r="J59" i="7"/>
  <c r="H13" i="7" s="1"/>
  <c r="J62" i="7"/>
  <c r="H16" i="7" s="1"/>
  <c r="J80" i="7"/>
  <c r="H34" i="7" s="1"/>
  <c r="J66" i="7"/>
  <c r="H20" i="7" s="1"/>
  <c r="J58" i="7"/>
  <c r="H12" i="7" s="1"/>
  <c r="J79" i="7"/>
  <c r="H33" i="7" s="1"/>
  <c r="J65" i="7"/>
  <c r="H19" i="7" s="1"/>
  <c r="J57" i="7"/>
  <c r="H11" i="7" s="1"/>
  <c r="J54" i="7"/>
  <c r="H8" i="7" s="1"/>
  <c r="J78" i="7"/>
  <c r="H32" i="7" s="1"/>
  <c r="J64" i="7"/>
  <c r="H18" i="7" s="1"/>
  <c r="J56" i="7"/>
  <c r="H10" i="7" s="1"/>
  <c r="J74" i="7"/>
  <c r="H28" i="7" s="1"/>
  <c r="J63" i="7"/>
  <c r="H17" i="7" s="1"/>
  <c r="J55" i="7"/>
  <c r="H9" i="7" s="1"/>
  <c r="J73" i="7"/>
  <c r="H27" i="7" s="1"/>
  <c r="J72" i="7"/>
  <c r="H26" i="7" s="1"/>
  <c r="J61" i="7"/>
  <c r="H15" i="7" s="1"/>
  <c r="J53" i="7"/>
  <c r="H7" i="7" s="1"/>
  <c r="J82" i="7"/>
  <c r="H36" i="7" s="1"/>
  <c r="J71" i="7"/>
  <c r="H25" i="7" s="1"/>
  <c r="J60" i="7"/>
  <c r="H14" i="7" s="1"/>
  <c r="J52" i="7"/>
  <c r="H6" i="7" s="1"/>
  <c r="J67" i="7"/>
  <c r="H21" i="7" s="1"/>
  <c r="J75" i="7"/>
  <c r="H29" i="7" s="1"/>
  <c r="J83" i="7"/>
  <c r="H37" i="7" s="1"/>
  <c r="J68" i="7"/>
  <c r="H22" i="7" s="1"/>
  <c r="J76" i="7"/>
  <c r="H30" i="7" s="1"/>
  <c r="J84" i="7"/>
  <c r="H38" i="7" s="1"/>
  <c r="J69" i="7"/>
  <c r="H23" i="7" s="1"/>
  <c r="J224" i="7"/>
  <c r="J216" i="7"/>
  <c r="J208" i="7"/>
  <c r="J200" i="7"/>
  <c r="J195" i="7"/>
  <c r="J225" i="7"/>
  <c r="J215" i="7"/>
  <c r="J207" i="7"/>
  <c r="J199" i="7"/>
  <c r="J219" i="7"/>
  <c r="J222" i="7"/>
  <c r="J214" i="7"/>
  <c r="J206" i="7"/>
  <c r="J198" i="7"/>
  <c r="J211" i="7"/>
  <c r="J221" i="7"/>
  <c r="J213" i="7"/>
  <c r="J205" i="7"/>
  <c r="J197" i="7"/>
  <c r="J220" i="7"/>
  <c r="J212" i="7"/>
  <c r="J204" i="7"/>
  <c r="J196" i="7"/>
  <c r="J218" i="7"/>
  <c r="J210" i="7"/>
  <c r="J202" i="7"/>
  <c r="J194" i="7"/>
  <c r="J217" i="7"/>
  <c r="J209" i="7"/>
  <c r="J201" i="7"/>
  <c r="J193" i="7"/>
  <c r="J203" i="7"/>
  <c r="J223" i="7"/>
  <c r="D220" i="7"/>
  <c r="F33" i="7" s="1"/>
  <c r="D212" i="7"/>
  <c r="F25" i="7" s="1"/>
  <c r="D204" i="7"/>
  <c r="F17" i="7" s="1"/>
  <c r="D196" i="7"/>
  <c r="F9" i="7" s="1"/>
  <c r="D219" i="7"/>
  <c r="F32" i="7" s="1"/>
  <c r="D211" i="7"/>
  <c r="F24" i="7" s="1"/>
  <c r="D203" i="7"/>
  <c r="F16" i="7" s="1"/>
  <c r="D195" i="7"/>
  <c r="F8" i="7" s="1"/>
  <c r="D207" i="7"/>
  <c r="F20" i="7" s="1"/>
  <c r="D218" i="7"/>
  <c r="F31" i="7" s="1"/>
  <c r="D210" i="7"/>
  <c r="F23" i="7" s="1"/>
  <c r="D202" i="7"/>
  <c r="F15" i="7" s="1"/>
  <c r="D194" i="7"/>
  <c r="F7" i="7" s="1"/>
  <c r="D225" i="7"/>
  <c r="F38" i="7" s="1"/>
  <c r="D217" i="7"/>
  <c r="F30" i="7" s="1"/>
  <c r="D209" i="7"/>
  <c r="F22" i="7" s="1"/>
  <c r="D201" i="7"/>
  <c r="F14" i="7" s="1"/>
  <c r="D193" i="7"/>
  <c r="F6" i="7" s="1"/>
  <c r="D215" i="7"/>
  <c r="F28" i="7" s="1"/>
  <c r="D224" i="7"/>
  <c r="F37" i="7" s="1"/>
  <c r="D216" i="7"/>
  <c r="F29" i="7" s="1"/>
  <c r="D208" i="7"/>
  <c r="F21" i="7" s="1"/>
  <c r="D200" i="7"/>
  <c r="F13" i="7" s="1"/>
  <c r="D199" i="7"/>
  <c r="F12" i="7" s="1"/>
  <c r="D222" i="7"/>
  <c r="F35" i="7" s="1"/>
  <c r="D214" i="7"/>
  <c r="F27" i="7" s="1"/>
  <c r="D206" i="7"/>
  <c r="F19" i="7" s="1"/>
  <c r="D198" i="7"/>
  <c r="F11" i="7" s="1"/>
  <c r="D223" i="7"/>
  <c r="F36" i="7" s="1"/>
  <c r="D221" i="7"/>
  <c r="F34" i="7" s="1"/>
  <c r="D213" i="7"/>
  <c r="F26" i="7" s="1"/>
  <c r="D205" i="7"/>
  <c r="F18" i="7" s="1"/>
  <c r="D197" i="7"/>
  <c r="F10" i="7" s="1"/>
  <c r="J172" i="7"/>
  <c r="J32" i="7" s="1"/>
  <c r="J158" i="7"/>
  <c r="J18" i="7" s="1"/>
  <c r="J152" i="7"/>
  <c r="J12" i="7" s="1"/>
  <c r="J177" i="7"/>
  <c r="J37" i="7" s="1"/>
  <c r="J147" i="7"/>
  <c r="J7" i="7" s="1"/>
  <c r="J148" i="7"/>
  <c r="J8" i="7" s="1"/>
  <c r="J160" i="7"/>
  <c r="J20" i="7" s="1"/>
  <c r="J150" i="7"/>
  <c r="J10" i="7" s="1"/>
  <c r="J155" i="7"/>
  <c r="J15" i="7" s="1"/>
  <c r="J164" i="7"/>
  <c r="J24" i="7" s="1"/>
  <c r="J174" i="7"/>
  <c r="J34" i="7" s="1"/>
  <c r="J168" i="7"/>
  <c r="J28" i="7" s="1"/>
  <c r="J146" i="7"/>
  <c r="J6" i="7" s="1"/>
  <c r="J163" i="7"/>
  <c r="J23" i="7" s="1"/>
  <c r="J169" i="7"/>
  <c r="J29" i="7" s="1"/>
  <c r="J151" i="7"/>
  <c r="J11" i="7" s="1"/>
  <c r="J176" i="7"/>
  <c r="J36" i="7" s="1"/>
  <c r="J154" i="7"/>
  <c r="J14" i="7" s="1"/>
  <c r="J171" i="7"/>
  <c r="J31" i="7" s="1"/>
  <c r="J156" i="7"/>
  <c r="J16" i="7" s="1"/>
  <c r="J149" i="7"/>
  <c r="J9" i="7" s="1"/>
  <c r="J159" i="7"/>
  <c r="J19" i="7" s="1"/>
  <c r="J166" i="7"/>
  <c r="J26" i="7" s="1"/>
  <c r="J162" i="7"/>
  <c r="J22" i="7" s="1"/>
  <c r="J173" i="7"/>
  <c r="J33" i="7" s="1"/>
  <c r="J157" i="7"/>
  <c r="J17" i="7" s="1"/>
  <c r="J167" i="7"/>
  <c r="J27" i="7" s="1"/>
  <c r="J153" i="7"/>
  <c r="J13" i="7" s="1"/>
  <c r="J170" i="7"/>
  <c r="J30" i="7" s="1"/>
  <c r="J165" i="7"/>
  <c r="J25" i="7" s="1"/>
  <c r="J175" i="7"/>
  <c r="J35" i="7" s="1"/>
  <c r="J161" i="7"/>
  <c r="J21" i="7" s="1"/>
  <c r="J178" i="7"/>
  <c r="J38" i="7" s="1"/>
  <c r="J131" i="7"/>
  <c r="J112" i="7"/>
  <c r="J109" i="7"/>
  <c r="J100" i="7"/>
  <c r="J128" i="7"/>
  <c r="J108" i="7"/>
  <c r="J125" i="7"/>
  <c r="J104" i="7"/>
  <c r="J124" i="7"/>
  <c r="J101" i="7"/>
  <c r="J117" i="7"/>
  <c r="J120" i="7"/>
  <c r="J116" i="7"/>
  <c r="J103" i="7"/>
  <c r="J106" i="7"/>
  <c r="J126" i="7"/>
  <c r="J111" i="7"/>
  <c r="J114" i="7"/>
  <c r="J119" i="7"/>
  <c r="J122" i="7"/>
  <c r="J127" i="7"/>
  <c r="J130" i="7"/>
  <c r="J102" i="7"/>
  <c r="J105" i="7"/>
  <c r="J99" i="7"/>
  <c r="J110" i="7"/>
  <c r="J113" i="7"/>
  <c r="J107" i="7"/>
  <c r="J129" i="7"/>
  <c r="J118" i="7"/>
  <c r="J121" i="7"/>
  <c r="J115" i="7"/>
  <c r="J123" i="7"/>
  <c r="J91" i="7"/>
  <c r="H45" i="7" s="1"/>
  <c r="D178" i="7"/>
  <c r="E38" i="7" s="1"/>
  <c r="D164" i="7"/>
  <c r="E24" i="7" s="1"/>
  <c r="D172" i="7"/>
  <c r="E32" i="7" s="1"/>
  <c r="D163" i="7"/>
  <c r="E23" i="7" s="1"/>
  <c r="D159" i="7"/>
  <c r="E19" i="7" s="1"/>
  <c r="D151" i="7"/>
  <c r="E11" i="7" s="1"/>
  <c r="D156" i="7"/>
  <c r="E16" i="7" s="1"/>
  <c r="D155" i="7"/>
  <c r="E15" i="7" s="1"/>
  <c r="D171" i="7"/>
  <c r="E31" i="7" s="1"/>
  <c r="D148" i="7"/>
  <c r="E8" i="7" s="1"/>
  <c r="D167" i="7"/>
  <c r="E27" i="7" s="1"/>
  <c r="D147" i="7"/>
  <c r="E7" i="7" s="1"/>
  <c r="D157" i="7"/>
  <c r="E17" i="7" s="1"/>
  <c r="D176" i="7"/>
  <c r="E36" i="7" s="1"/>
  <c r="D146" i="7"/>
  <c r="E6" i="7" s="1"/>
  <c r="D165" i="7"/>
  <c r="E25" i="7" s="1"/>
  <c r="D152" i="7"/>
  <c r="E12" i="7" s="1"/>
  <c r="D154" i="7"/>
  <c r="E14" i="7" s="1"/>
  <c r="D173" i="7"/>
  <c r="E33" i="7" s="1"/>
  <c r="D153" i="7"/>
  <c r="E13" i="7" s="1"/>
  <c r="D162" i="7"/>
  <c r="E22" i="7" s="1"/>
  <c r="D150" i="7"/>
  <c r="E10" i="7" s="1"/>
  <c r="D161" i="7"/>
  <c r="E21" i="7" s="1"/>
  <c r="D170" i="7"/>
  <c r="E30" i="7" s="1"/>
  <c r="D160" i="7"/>
  <c r="E20" i="7" s="1"/>
  <c r="D158" i="7"/>
  <c r="E18" i="7" s="1"/>
  <c r="D169" i="7"/>
  <c r="E29" i="7" s="1"/>
  <c r="D166" i="7"/>
  <c r="E26" i="7" s="1"/>
  <c r="D177" i="7"/>
  <c r="E37" i="7" s="1"/>
  <c r="D149" i="7"/>
  <c r="E9" i="7" s="1"/>
  <c r="D174" i="7"/>
  <c r="E34" i="7" s="1"/>
  <c r="D175" i="7"/>
  <c r="E35" i="7" s="1"/>
  <c r="D168" i="7"/>
  <c r="E28" i="7" s="1"/>
  <c r="J141" i="7"/>
  <c r="D124" i="7"/>
  <c r="D125" i="7"/>
  <c r="D117" i="7"/>
  <c r="D109" i="7"/>
  <c r="D101" i="7"/>
  <c r="D119" i="7"/>
  <c r="D129" i="7"/>
  <c r="D107" i="7"/>
  <c r="D102" i="7"/>
  <c r="D127" i="7"/>
  <c r="D106" i="7"/>
  <c r="D115" i="7"/>
  <c r="D99" i="7"/>
  <c r="D104" i="7"/>
  <c r="D114" i="7"/>
  <c r="D123" i="7"/>
  <c r="D116" i="7"/>
  <c r="D112" i="7"/>
  <c r="D122" i="7"/>
  <c r="D131" i="7"/>
  <c r="D126" i="7"/>
  <c r="D120" i="7"/>
  <c r="D130" i="7"/>
  <c r="D113" i="7"/>
  <c r="D111" i="7"/>
  <c r="D110" i="7"/>
  <c r="D128" i="7"/>
  <c r="D118" i="7"/>
  <c r="D100" i="7"/>
  <c r="D103" i="7"/>
  <c r="D105" i="7"/>
  <c r="D121" i="7"/>
  <c r="D108" i="7"/>
  <c r="D93" i="7"/>
  <c r="C47" i="7" s="1"/>
  <c r="D91" i="7"/>
  <c r="C45" i="7" s="1"/>
  <c r="D134" i="7"/>
  <c r="D94" i="7"/>
  <c r="C48" i="7" s="1"/>
  <c r="D136" i="7"/>
  <c r="D88" i="7"/>
  <c r="C42" i="7" s="1"/>
  <c r="J92" i="7"/>
  <c r="H46" i="7" s="1"/>
  <c r="J88" i="7"/>
  <c r="H42" i="7" s="1"/>
  <c r="J282" i="7"/>
  <c r="J278" i="7"/>
  <c r="J280" i="7"/>
  <c r="J274" i="7"/>
  <c r="J276" i="7"/>
  <c r="J226" i="7"/>
  <c r="J229" i="7"/>
  <c r="J231" i="7"/>
  <c r="J234" i="7"/>
  <c r="J180" i="7"/>
  <c r="J40" i="7" s="1"/>
  <c r="J186" i="7"/>
  <c r="J46" i="7" s="1"/>
  <c r="J182" i="7"/>
  <c r="J42" i="7" s="1"/>
  <c r="J188" i="7"/>
  <c r="J48" i="7" s="1"/>
  <c r="J187" i="7"/>
  <c r="J47" i="7" s="1"/>
  <c r="J183" i="7"/>
  <c r="J43" i="7" s="1"/>
  <c r="J179" i="7"/>
  <c r="J184" i="7"/>
  <c r="J44" i="7" s="1"/>
  <c r="J132" i="7"/>
  <c r="J135" i="7"/>
  <c r="J138" i="7"/>
  <c r="J133" i="7"/>
  <c r="J139" i="7"/>
  <c r="J140" i="7"/>
  <c r="J136" i="7"/>
  <c r="J134" i="7"/>
  <c r="J137" i="7"/>
  <c r="D132" i="7"/>
  <c r="D138" i="7"/>
  <c r="D86" i="7"/>
  <c r="D89" i="7"/>
  <c r="C43" i="7" s="1"/>
  <c r="C39" i="7"/>
  <c r="D92" i="7"/>
  <c r="C46" i="7" s="1"/>
  <c r="D87" i="7"/>
  <c r="C41" i="7" s="1"/>
  <c r="D90" i="7"/>
  <c r="C44" i="7" s="1"/>
  <c r="D185" i="7"/>
  <c r="E45" i="7" s="1"/>
  <c r="D188" i="7"/>
  <c r="E48" i="7" s="1"/>
  <c r="D187" i="7"/>
  <c r="E47" i="7" s="1"/>
  <c r="D184" i="7"/>
  <c r="E44" i="7" s="1"/>
  <c r="D183" i="7"/>
  <c r="E43" i="7" s="1"/>
  <c r="D180" i="7"/>
  <c r="E40" i="7" s="1"/>
  <c r="D179" i="7"/>
  <c r="D182" i="7"/>
  <c r="E42" i="7" s="1"/>
  <c r="D181" i="7"/>
  <c r="E41" i="7" s="1"/>
  <c r="D186" i="7"/>
  <c r="E46" i="7" s="1"/>
  <c r="D233" i="7"/>
  <c r="F46" i="7" s="1"/>
  <c r="D232" i="7"/>
  <c r="F45" i="7" s="1"/>
  <c r="D231" i="7"/>
  <c r="F44" i="7" s="1"/>
  <c r="D230" i="7"/>
  <c r="F43" i="7" s="1"/>
  <c r="D229" i="7"/>
  <c r="F42" i="7" s="1"/>
  <c r="D228" i="7"/>
  <c r="F41" i="7" s="1"/>
  <c r="D235" i="7"/>
  <c r="F48" i="7" s="1"/>
  <c r="D227" i="7"/>
  <c r="F40" i="7" s="1"/>
  <c r="D234" i="7"/>
  <c r="F47" i="7" s="1"/>
  <c r="D226" i="7"/>
  <c r="D140" i="7"/>
  <c r="J93" i="7"/>
  <c r="H47" i="7" s="1"/>
  <c r="J232" i="7"/>
  <c r="D279" i="7"/>
  <c r="J235" i="7"/>
  <c r="J86" i="7"/>
  <c r="H40" i="7" s="1"/>
  <c r="J90" i="7"/>
  <c r="H44" i="7" s="1"/>
  <c r="J94" i="7"/>
  <c r="H48" i="7" s="1"/>
  <c r="J181" i="7"/>
  <c r="J41" i="7" s="1"/>
  <c r="J230" i="7"/>
  <c r="J273" i="7"/>
  <c r="J275" i="7"/>
  <c r="J277" i="7"/>
  <c r="J279" i="7"/>
  <c r="J85" i="7"/>
  <c r="D273" i="7"/>
  <c r="D275" i="7"/>
  <c r="D277" i="7"/>
  <c r="D281" i="7"/>
  <c r="J227" i="7"/>
  <c r="D133" i="7"/>
  <c r="D135" i="7"/>
  <c r="D137" i="7"/>
  <c r="D139" i="7"/>
  <c r="J233" i="7"/>
  <c r="J89" i="7"/>
  <c r="H43" i="7" s="1"/>
  <c r="J87" i="7"/>
  <c r="H41" i="7" s="1"/>
  <c r="D274" i="7"/>
  <c r="D276" i="7"/>
  <c r="D278" i="7"/>
  <c r="D280" i="7"/>
  <c r="R139" i="3"/>
  <c r="Q94" i="3"/>
  <c r="Q86" i="3"/>
  <c r="G142" i="3"/>
  <c r="F186" i="3"/>
  <c r="I46" i="3"/>
  <c r="S46" i="3"/>
  <c r="P233" i="3"/>
  <c r="P186" i="3"/>
  <c r="D283" i="7" l="1"/>
  <c r="E253" i="7" s="1"/>
  <c r="G19" i="7" s="1"/>
  <c r="J283" i="7"/>
  <c r="K279" i="7" s="1"/>
  <c r="L45" i="7" s="1"/>
  <c r="J236" i="7"/>
  <c r="K233" i="7" s="1"/>
  <c r="K46" i="7" s="1"/>
  <c r="J39" i="7"/>
  <c r="J189" i="7"/>
  <c r="J142" i="7"/>
  <c r="K138" i="7" s="1"/>
  <c r="I45" i="7" s="1"/>
  <c r="J95" i="7"/>
  <c r="F39" i="7"/>
  <c r="D236" i="7"/>
  <c r="E39" i="7"/>
  <c r="D189" i="7"/>
  <c r="D142" i="7"/>
  <c r="E133" i="7" s="1"/>
  <c r="D40" i="7" s="1"/>
  <c r="C40" i="7"/>
  <c r="D95" i="7"/>
  <c r="I92" i="3"/>
  <c r="I90" i="3"/>
  <c r="H39" i="7"/>
  <c r="Q87" i="3"/>
  <c r="Q88" i="3"/>
  <c r="Q89" i="3"/>
  <c r="Q90" i="3"/>
  <c r="Q91" i="3"/>
  <c r="Q92" i="3"/>
  <c r="Q93" i="3"/>
  <c r="G137" i="3"/>
  <c r="G138" i="3"/>
  <c r="G136" i="3"/>
  <c r="G139" i="3"/>
  <c r="G140" i="3"/>
  <c r="G135" i="3"/>
  <c r="G133" i="3"/>
  <c r="G141" i="3"/>
  <c r="G134" i="3"/>
  <c r="G143" i="3" l="1"/>
  <c r="E248" i="7"/>
  <c r="G14" i="7" s="1"/>
  <c r="E246" i="7"/>
  <c r="G12" i="7" s="1"/>
  <c r="E267" i="7"/>
  <c r="G33" i="7" s="1"/>
  <c r="E272" i="7"/>
  <c r="G38" i="7" s="1"/>
  <c r="E250" i="7"/>
  <c r="G16" i="7" s="1"/>
  <c r="E264" i="7"/>
  <c r="G30" i="7" s="1"/>
  <c r="E255" i="7"/>
  <c r="G21" i="7" s="1"/>
  <c r="E252" i="7"/>
  <c r="G18" i="7" s="1"/>
  <c r="E265" i="7"/>
  <c r="G31" i="7" s="1"/>
  <c r="E241" i="7"/>
  <c r="G7" i="7" s="1"/>
  <c r="E258" i="7"/>
  <c r="G24" i="7" s="1"/>
  <c r="E244" i="7"/>
  <c r="G10" i="7" s="1"/>
  <c r="E260" i="7"/>
  <c r="G26" i="7" s="1"/>
  <c r="E247" i="7"/>
  <c r="G13" i="7" s="1"/>
  <c r="E251" i="7"/>
  <c r="G17" i="7" s="1"/>
  <c r="E271" i="7"/>
  <c r="G37" i="7" s="1"/>
  <c r="E240" i="7"/>
  <c r="G6" i="7" s="1"/>
  <c r="E262" i="7"/>
  <c r="G28" i="7" s="1"/>
  <c r="E245" i="7"/>
  <c r="G11" i="7" s="1"/>
  <c r="E263" i="7"/>
  <c r="G29" i="7" s="1"/>
  <c r="E282" i="7"/>
  <c r="G48" i="7" s="1"/>
  <c r="E242" i="7"/>
  <c r="G8" i="7" s="1"/>
  <c r="E249" i="7"/>
  <c r="G15" i="7" s="1"/>
  <c r="E257" i="7"/>
  <c r="G23" i="7" s="1"/>
  <c r="E243" i="7"/>
  <c r="G9" i="7" s="1"/>
  <c r="E266" i="7"/>
  <c r="G32" i="7" s="1"/>
  <c r="E261" i="7"/>
  <c r="G27" i="7" s="1"/>
  <c r="E270" i="7"/>
  <c r="G36" i="7" s="1"/>
  <c r="E268" i="7"/>
  <c r="G34" i="7" s="1"/>
  <c r="E259" i="7"/>
  <c r="G25" i="7" s="1"/>
  <c r="E254" i="7"/>
  <c r="G20" i="7" s="1"/>
  <c r="E269" i="7"/>
  <c r="G35" i="7" s="1"/>
  <c r="E256" i="7"/>
  <c r="G22" i="7" s="1"/>
  <c r="K272" i="7"/>
  <c r="L38" i="7" s="1"/>
  <c r="K252" i="7"/>
  <c r="L18" i="7" s="1"/>
  <c r="K241" i="7"/>
  <c r="L7" i="7" s="1"/>
  <c r="K270" i="7"/>
  <c r="L36" i="7" s="1"/>
  <c r="K244" i="7"/>
  <c r="L10" i="7" s="1"/>
  <c r="K262" i="7"/>
  <c r="L28" i="7" s="1"/>
  <c r="K255" i="7"/>
  <c r="L21" i="7" s="1"/>
  <c r="K246" i="7"/>
  <c r="L12" i="7" s="1"/>
  <c r="K259" i="7"/>
  <c r="L25" i="7" s="1"/>
  <c r="K260" i="7"/>
  <c r="L26" i="7" s="1"/>
  <c r="K247" i="7"/>
  <c r="L13" i="7" s="1"/>
  <c r="K271" i="7"/>
  <c r="L37" i="7" s="1"/>
  <c r="K249" i="7"/>
  <c r="L15" i="7" s="1"/>
  <c r="K266" i="7"/>
  <c r="L32" i="7" s="1"/>
  <c r="K265" i="7"/>
  <c r="L31" i="7" s="1"/>
  <c r="K254" i="7"/>
  <c r="L20" i="7" s="1"/>
  <c r="K240" i="7"/>
  <c r="L6" i="7" s="1"/>
  <c r="K251" i="7"/>
  <c r="L17" i="7" s="1"/>
  <c r="K256" i="7"/>
  <c r="L22" i="7" s="1"/>
  <c r="K258" i="7"/>
  <c r="L24" i="7" s="1"/>
  <c r="K269" i="7"/>
  <c r="L35" i="7" s="1"/>
  <c r="K253" i="7"/>
  <c r="L19" i="7" s="1"/>
  <c r="K245" i="7"/>
  <c r="L11" i="7" s="1"/>
  <c r="K264" i="7"/>
  <c r="L30" i="7" s="1"/>
  <c r="K267" i="7"/>
  <c r="L33" i="7" s="1"/>
  <c r="K257" i="7"/>
  <c r="L23" i="7" s="1"/>
  <c r="K250" i="7"/>
  <c r="L16" i="7" s="1"/>
  <c r="K242" i="7"/>
  <c r="L8" i="7" s="1"/>
  <c r="K243" i="7"/>
  <c r="L9" i="7" s="1"/>
  <c r="K248" i="7"/>
  <c r="L14" i="7" s="1"/>
  <c r="K268" i="7"/>
  <c r="L34" i="7" s="1"/>
  <c r="K261" i="7"/>
  <c r="L27" i="7" s="1"/>
  <c r="K263" i="7"/>
  <c r="L29" i="7" s="1"/>
  <c r="K225" i="7"/>
  <c r="K38" i="7" s="1"/>
  <c r="K213" i="7"/>
  <c r="K26" i="7" s="1"/>
  <c r="K218" i="7"/>
  <c r="K31" i="7" s="1"/>
  <c r="K206" i="7"/>
  <c r="K19" i="7" s="1"/>
  <c r="K201" i="7"/>
  <c r="K14" i="7" s="1"/>
  <c r="K210" i="7"/>
  <c r="K23" i="7" s="1"/>
  <c r="K221" i="7"/>
  <c r="K34" i="7" s="1"/>
  <c r="K198" i="7"/>
  <c r="K11" i="7" s="1"/>
  <c r="K193" i="7"/>
  <c r="K6" i="7" s="1"/>
  <c r="K217" i="7"/>
  <c r="K30" i="7" s="1"/>
  <c r="K194" i="7"/>
  <c r="K7" i="7" s="1"/>
  <c r="K208" i="7"/>
  <c r="K21" i="7" s="1"/>
  <c r="K215" i="7"/>
  <c r="K28" i="7" s="1"/>
  <c r="K195" i="7"/>
  <c r="K8" i="7" s="1"/>
  <c r="K212" i="7"/>
  <c r="K25" i="7" s="1"/>
  <c r="K203" i="7"/>
  <c r="K16" i="7" s="1"/>
  <c r="K197" i="7"/>
  <c r="K10" i="7" s="1"/>
  <c r="K204" i="7"/>
  <c r="K17" i="7" s="1"/>
  <c r="K222" i="7"/>
  <c r="K35" i="7" s="1"/>
  <c r="K196" i="7"/>
  <c r="K9" i="7" s="1"/>
  <c r="K205" i="7"/>
  <c r="K18" i="7" s="1"/>
  <c r="K200" i="7"/>
  <c r="K13" i="7" s="1"/>
  <c r="K209" i="7"/>
  <c r="K22" i="7" s="1"/>
  <c r="K211" i="7"/>
  <c r="K24" i="7" s="1"/>
  <c r="K224" i="7"/>
  <c r="K37" i="7" s="1"/>
  <c r="K220" i="7"/>
  <c r="K33" i="7" s="1"/>
  <c r="K214" i="7"/>
  <c r="K27" i="7" s="1"/>
  <c r="K216" i="7"/>
  <c r="K29" i="7" s="1"/>
  <c r="K207" i="7"/>
  <c r="K20" i="7" s="1"/>
  <c r="K199" i="7"/>
  <c r="K12" i="7" s="1"/>
  <c r="K202" i="7"/>
  <c r="K15" i="7" s="1"/>
  <c r="K219" i="7"/>
  <c r="K32" i="7" s="1"/>
  <c r="K223" i="7"/>
  <c r="K36" i="7" s="1"/>
  <c r="K119" i="7"/>
  <c r="I26" i="7" s="1"/>
  <c r="K124" i="7"/>
  <c r="I31" i="7" s="1"/>
  <c r="K100" i="7"/>
  <c r="I7" i="7" s="1"/>
  <c r="K115" i="7"/>
  <c r="I22" i="7" s="1"/>
  <c r="K105" i="7"/>
  <c r="I12" i="7" s="1"/>
  <c r="K117" i="7"/>
  <c r="I24" i="7" s="1"/>
  <c r="K130" i="7"/>
  <c r="I37" i="7" s="1"/>
  <c r="K101" i="7"/>
  <c r="I8" i="7" s="1"/>
  <c r="K125" i="7"/>
  <c r="I32" i="7" s="1"/>
  <c r="K102" i="7"/>
  <c r="I9" i="7" s="1"/>
  <c r="K128" i="7"/>
  <c r="I35" i="7" s="1"/>
  <c r="K112" i="7"/>
  <c r="I19" i="7" s="1"/>
  <c r="K108" i="7"/>
  <c r="I15" i="7" s="1"/>
  <c r="K121" i="7"/>
  <c r="I28" i="7" s="1"/>
  <c r="K120" i="7"/>
  <c r="I27" i="7" s="1"/>
  <c r="K131" i="7"/>
  <c r="I38" i="7" s="1"/>
  <c r="K116" i="7"/>
  <c r="I23" i="7" s="1"/>
  <c r="K113" i="7"/>
  <c r="I20" i="7" s="1"/>
  <c r="K127" i="7"/>
  <c r="I34" i="7" s="1"/>
  <c r="K118" i="7"/>
  <c r="I25" i="7" s="1"/>
  <c r="K104" i="7"/>
  <c r="I11" i="7" s="1"/>
  <c r="K109" i="7"/>
  <c r="I16" i="7" s="1"/>
  <c r="K123" i="7"/>
  <c r="I30" i="7" s="1"/>
  <c r="K99" i="7"/>
  <c r="I6" i="7" s="1"/>
  <c r="K114" i="7"/>
  <c r="I21" i="7" s="1"/>
  <c r="K122" i="7"/>
  <c r="I29" i="7" s="1"/>
  <c r="K106" i="7"/>
  <c r="I13" i="7" s="1"/>
  <c r="K129" i="7"/>
  <c r="I36" i="7" s="1"/>
  <c r="K110" i="7"/>
  <c r="I17" i="7" s="1"/>
  <c r="K126" i="7"/>
  <c r="I33" i="7" s="1"/>
  <c r="K111" i="7"/>
  <c r="I18" i="7" s="1"/>
  <c r="K103" i="7"/>
  <c r="I10" i="7" s="1"/>
  <c r="K107" i="7"/>
  <c r="I14" i="7" s="1"/>
  <c r="E124" i="7"/>
  <c r="D31" i="7" s="1"/>
  <c r="E126" i="7"/>
  <c r="D33" i="7" s="1"/>
  <c r="E130" i="7"/>
  <c r="D37" i="7" s="1"/>
  <c r="E106" i="7"/>
  <c r="D13" i="7" s="1"/>
  <c r="E101" i="7"/>
  <c r="D8" i="7" s="1"/>
  <c r="E112" i="7"/>
  <c r="D19" i="7" s="1"/>
  <c r="E131" i="7"/>
  <c r="D38" i="7" s="1"/>
  <c r="E103" i="7"/>
  <c r="D10" i="7" s="1"/>
  <c r="E109" i="7"/>
  <c r="D16" i="7" s="1"/>
  <c r="E128" i="7"/>
  <c r="D35" i="7" s="1"/>
  <c r="E120" i="7"/>
  <c r="D27" i="7" s="1"/>
  <c r="E117" i="7"/>
  <c r="D24" i="7" s="1"/>
  <c r="E113" i="7"/>
  <c r="D20" i="7" s="1"/>
  <c r="E105" i="7"/>
  <c r="D12" i="7" s="1"/>
  <c r="E125" i="7"/>
  <c r="D32" i="7" s="1"/>
  <c r="E121" i="7"/>
  <c r="D28" i="7" s="1"/>
  <c r="E110" i="7"/>
  <c r="D17" i="7" s="1"/>
  <c r="E111" i="7"/>
  <c r="D18" i="7" s="1"/>
  <c r="E114" i="7"/>
  <c r="D21" i="7" s="1"/>
  <c r="E99" i="7"/>
  <c r="D6" i="7" s="1"/>
  <c r="E118" i="7"/>
  <c r="D25" i="7" s="1"/>
  <c r="E122" i="7"/>
  <c r="D29" i="7" s="1"/>
  <c r="E115" i="7"/>
  <c r="D22" i="7" s="1"/>
  <c r="E102" i="7"/>
  <c r="D9" i="7" s="1"/>
  <c r="E104" i="7"/>
  <c r="D11" i="7" s="1"/>
  <c r="E108" i="7"/>
  <c r="D15" i="7" s="1"/>
  <c r="E127" i="7"/>
  <c r="D34" i="7" s="1"/>
  <c r="E100" i="7"/>
  <c r="D7" i="7" s="1"/>
  <c r="E107" i="7"/>
  <c r="D14" i="7" s="1"/>
  <c r="E129" i="7"/>
  <c r="D36" i="7" s="1"/>
  <c r="E119" i="7"/>
  <c r="D26" i="7" s="1"/>
  <c r="E123" i="7"/>
  <c r="D30" i="7" s="1"/>
  <c r="E116" i="7"/>
  <c r="D23" i="7" s="1"/>
  <c r="E135" i="7"/>
  <c r="D42" i="7" s="1"/>
  <c r="E137" i="7"/>
  <c r="D44" i="7" s="1"/>
  <c r="E140" i="7"/>
  <c r="D47" i="7" s="1"/>
  <c r="K133" i="7"/>
  <c r="I40" i="7" s="1"/>
  <c r="K273" i="7"/>
  <c r="K139" i="7"/>
  <c r="I46" i="7" s="1"/>
  <c r="K141" i="7"/>
  <c r="I48" i="7" s="1"/>
  <c r="K137" i="7"/>
  <c r="I44" i="7" s="1"/>
  <c r="K135" i="7"/>
  <c r="I42" i="7" s="1"/>
  <c r="K132" i="7"/>
  <c r="K140" i="7"/>
  <c r="I47" i="7" s="1"/>
  <c r="K134" i="7"/>
  <c r="I41" i="7" s="1"/>
  <c r="K136" i="7"/>
  <c r="I43" i="7" s="1"/>
  <c r="E275" i="7"/>
  <c r="G41" i="7" s="1"/>
  <c r="K277" i="7"/>
  <c r="L43" i="7" s="1"/>
  <c r="E274" i="7"/>
  <c r="G40" i="7" s="1"/>
  <c r="E281" i="7"/>
  <c r="G47" i="7" s="1"/>
  <c r="K280" i="7"/>
  <c r="L46" i="7" s="1"/>
  <c r="K274" i="7"/>
  <c r="L40" i="7" s="1"/>
  <c r="K276" i="7"/>
  <c r="L42" i="7" s="1"/>
  <c r="K278" i="7"/>
  <c r="L44" i="7" s="1"/>
  <c r="K281" i="7"/>
  <c r="L47" i="7" s="1"/>
  <c r="K282" i="7"/>
  <c r="L48" i="7" s="1"/>
  <c r="E276" i="7"/>
  <c r="G42" i="7" s="1"/>
  <c r="K275" i="7"/>
  <c r="L41" i="7" s="1"/>
  <c r="K231" i="7"/>
  <c r="K44" i="7" s="1"/>
  <c r="K228" i="7"/>
  <c r="K41" i="7" s="1"/>
  <c r="K229" i="7"/>
  <c r="K42" i="7" s="1"/>
  <c r="K234" i="7"/>
  <c r="K47" i="7" s="1"/>
  <c r="K226" i="7"/>
  <c r="E277" i="7"/>
  <c r="G43" i="7" s="1"/>
  <c r="K227" i="7"/>
  <c r="K40" i="7" s="1"/>
  <c r="E280" i="7"/>
  <c r="G46" i="7" s="1"/>
  <c r="E136" i="7"/>
  <c r="D43" i="7" s="1"/>
  <c r="E132" i="7"/>
  <c r="E134" i="7"/>
  <c r="D41" i="7" s="1"/>
  <c r="E138" i="7"/>
  <c r="D45" i="7" s="1"/>
  <c r="E141" i="7"/>
  <c r="D48" i="7" s="1"/>
  <c r="K232" i="7"/>
  <c r="K45" i="7" s="1"/>
  <c r="E139" i="7"/>
  <c r="D46" i="7" s="1"/>
  <c r="E273" i="7"/>
  <c r="E279" i="7"/>
  <c r="G45" i="7" s="1"/>
  <c r="K230" i="7"/>
  <c r="K43" i="7" s="1"/>
  <c r="K235" i="7"/>
  <c r="K48" i="7" s="1"/>
  <c r="E278" i="7"/>
  <c r="G44" i="7" s="1"/>
  <c r="M11" i="7" l="1"/>
  <c r="M20" i="7"/>
  <c r="M14" i="7"/>
  <c r="M6" i="7"/>
  <c r="M17" i="7"/>
  <c r="M21" i="7"/>
  <c r="M23" i="7"/>
  <c r="M15" i="7"/>
  <c r="M32" i="7"/>
  <c r="M12" i="7"/>
  <c r="M26" i="7"/>
  <c r="M10" i="7"/>
  <c r="M36" i="7"/>
  <c r="M25" i="7"/>
  <c r="M38" i="7"/>
  <c r="M19" i="7"/>
  <c r="M8" i="7"/>
  <c r="M22" i="7"/>
  <c r="M13" i="7"/>
  <c r="M30" i="7"/>
  <c r="M34" i="7"/>
  <c r="M27" i="7"/>
  <c r="M35" i="7"/>
  <c r="M37" i="7"/>
  <c r="M7" i="7"/>
  <c r="M18" i="7"/>
  <c r="M33" i="7"/>
  <c r="M29" i="7"/>
  <c r="M28" i="7"/>
  <c r="M9" i="7"/>
  <c r="M24" i="7"/>
  <c r="M31" i="7"/>
  <c r="L39" i="7"/>
  <c r="K283" i="7"/>
  <c r="K236" i="7"/>
  <c r="K142" i="7"/>
  <c r="E283" i="7"/>
  <c r="E142" i="7"/>
  <c r="M47" i="7"/>
  <c r="M40" i="7"/>
  <c r="M48" i="7"/>
  <c r="M42" i="7"/>
  <c r="M43" i="7"/>
  <c r="M44" i="7"/>
  <c r="I39" i="7"/>
  <c r="M46" i="7"/>
  <c r="M45" i="7"/>
  <c r="K39" i="7"/>
  <c r="M41" i="7"/>
  <c r="G39" i="7"/>
  <c r="D39" i="7"/>
  <c r="M16" i="7" s="1"/>
  <c r="M39" i="7" l="1"/>
  <c r="D37" i="3"/>
  <c r="F15" i="4" l="1"/>
  <c r="E15" i="4"/>
  <c r="L14" i="4"/>
  <c r="K15" i="4" s="1"/>
  <c r="I14" i="4"/>
  <c r="H14" i="4"/>
  <c r="L13" i="4"/>
  <c r="J15" i="4" s="1"/>
  <c r="K13" i="4"/>
  <c r="J14" i="4" s="1"/>
  <c r="D13" i="4"/>
  <c r="C13" i="4"/>
  <c r="L12" i="4"/>
  <c r="I15" i="4" s="1"/>
  <c r="K12" i="4"/>
  <c r="J12" i="4"/>
  <c r="I13" i="4" s="1"/>
  <c r="L11" i="4"/>
  <c r="H15" i="4" s="1"/>
  <c r="K11" i="4"/>
  <c r="J11" i="4"/>
  <c r="H13" i="4" s="1"/>
  <c r="I11" i="4"/>
  <c r="H12" i="4" s="1"/>
  <c r="L10" i="4"/>
  <c r="G15" i="4" s="1"/>
  <c r="K10" i="4"/>
  <c r="G14" i="4" s="1"/>
  <c r="J10" i="4"/>
  <c r="G13" i="4" s="1"/>
  <c r="I10" i="4"/>
  <c r="G12" i="4" s="1"/>
  <c r="H10" i="4"/>
  <c r="G11" i="4" s="1"/>
  <c r="E10" i="4"/>
  <c r="L9" i="4"/>
  <c r="K9" i="4"/>
  <c r="F14" i="4" s="1"/>
  <c r="J9" i="4"/>
  <c r="F13" i="4" s="1"/>
  <c r="I9" i="4"/>
  <c r="F12" i="4" s="1"/>
  <c r="H9" i="4"/>
  <c r="F11" i="4" s="1"/>
  <c r="G9" i="4"/>
  <c r="F10" i="4" s="1"/>
  <c r="E9" i="4"/>
  <c r="L8" i="4"/>
  <c r="K8" i="4"/>
  <c r="J8" i="4"/>
  <c r="E13" i="4" s="1"/>
  <c r="I8" i="4"/>
  <c r="E12" i="4" s="1"/>
  <c r="H8" i="4"/>
  <c r="E11" i="4" s="1"/>
  <c r="G8" i="4"/>
  <c r="L7" i="4"/>
  <c r="D15" i="4" s="1"/>
  <c r="K7" i="4"/>
  <c r="D14" i="4" s="1"/>
  <c r="J7" i="4"/>
  <c r="I7" i="4"/>
  <c r="D12" i="4" s="1"/>
  <c r="H7" i="4"/>
  <c r="D11" i="4" s="1"/>
  <c r="G7" i="4"/>
  <c r="D10" i="4" s="1"/>
  <c r="F7" i="4"/>
  <c r="E7" i="4"/>
  <c r="D8" i="4" s="1"/>
  <c r="L6" i="4"/>
  <c r="K6" i="4"/>
  <c r="C14" i="4" s="1"/>
  <c r="J6" i="4"/>
  <c r="I6" i="4"/>
  <c r="H6" i="4"/>
  <c r="G6" i="4"/>
  <c r="C10" i="4" s="1"/>
  <c r="F6" i="4"/>
  <c r="C9" i="4" s="1"/>
  <c r="E6" i="4"/>
  <c r="D6" i="4"/>
  <c r="P183" i="3"/>
  <c r="R135" i="3"/>
  <c r="I89" i="3"/>
  <c r="S40" i="3"/>
  <c r="I40" i="3" l="1"/>
  <c r="I41" i="3"/>
  <c r="I45" i="3"/>
  <c r="I39" i="3"/>
  <c r="I38" i="3"/>
  <c r="I44" i="3"/>
  <c r="M10" i="4"/>
  <c r="M13" i="4"/>
  <c r="I42" i="3"/>
  <c r="I88" i="3"/>
  <c r="J16" i="4"/>
  <c r="I43" i="3"/>
  <c r="P237" i="3"/>
  <c r="F187" i="3"/>
  <c r="P238" i="3"/>
  <c r="F188" i="3"/>
  <c r="P230" i="3"/>
  <c r="F183" i="3"/>
  <c r="F189" i="3"/>
  <c r="P232" i="3"/>
  <c r="F190" i="3"/>
  <c r="S44" i="3"/>
  <c r="F182" i="3"/>
  <c r="P188" i="3"/>
  <c r="F185" i="3"/>
  <c r="P234" i="3"/>
  <c r="P236" i="3"/>
  <c r="S37" i="3"/>
  <c r="S42" i="3"/>
  <c r="R137" i="3"/>
  <c r="R136" i="3"/>
  <c r="R141" i="3"/>
  <c r="R133" i="3"/>
  <c r="O285" i="3"/>
  <c r="O281" i="3"/>
  <c r="O284" i="3"/>
  <c r="O280" i="3"/>
  <c r="O287" i="3"/>
  <c r="O283" i="3"/>
  <c r="K16" i="4"/>
  <c r="E14" i="4"/>
  <c r="M14" i="4" s="1"/>
  <c r="C7" i="4"/>
  <c r="M6" i="4"/>
  <c r="R134" i="3"/>
  <c r="R138" i="3"/>
  <c r="R142" i="3"/>
  <c r="O282" i="3"/>
  <c r="D9" i="4"/>
  <c r="M9" i="4" s="1"/>
  <c r="F16" i="4"/>
  <c r="O286" i="3"/>
  <c r="H16" i="4"/>
  <c r="C11" i="4"/>
  <c r="M11" i="4" s="1"/>
  <c r="S43" i="3"/>
  <c r="S41" i="3"/>
  <c r="I87" i="3"/>
  <c r="I94" i="3"/>
  <c r="I86" i="3"/>
  <c r="I91" i="3"/>
  <c r="I93" i="3"/>
  <c r="P187" i="3"/>
  <c r="S38" i="3"/>
  <c r="R140" i="3"/>
  <c r="I16" i="4"/>
  <c r="C12" i="4"/>
  <c r="M12" i="4" s="1"/>
  <c r="P190" i="3"/>
  <c r="P189" i="3"/>
  <c r="P185" i="3"/>
  <c r="P184" i="3"/>
  <c r="P191" i="3" s="1"/>
  <c r="S39" i="3"/>
  <c r="S45" i="3"/>
  <c r="C15" i="4"/>
  <c r="M15" i="4" s="1"/>
  <c r="L16" i="4"/>
  <c r="P231" i="3"/>
  <c r="P235" i="3"/>
  <c r="C8" i="4"/>
  <c r="M8" i="4" s="1"/>
  <c r="G16" i="4"/>
  <c r="F191" i="3" l="1"/>
  <c r="I95" i="3"/>
  <c r="J88" i="3" s="1"/>
  <c r="I47" i="3"/>
  <c r="O288" i="3"/>
  <c r="P285" i="3" s="1"/>
  <c r="P239" i="3"/>
  <c r="S134" i="3"/>
  <c r="S133" i="3"/>
  <c r="R143" i="3"/>
  <c r="T46" i="3"/>
  <c r="E16" i="4"/>
  <c r="D16" i="4"/>
  <c r="C16" i="4"/>
  <c r="M7" i="4"/>
  <c r="M16" i="4" s="1"/>
  <c r="J94" i="3" l="1"/>
  <c r="J92" i="3"/>
  <c r="J87" i="3"/>
  <c r="J78" i="3"/>
  <c r="J84" i="3"/>
  <c r="J63" i="3"/>
  <c r="J80" i="3"/>
  <c r="J76" i="3"/>
  <c r="J70" i="3"/>
  <c r="J62" i="3"/>
  <c r="J69" i="3"/>
  <c r="J81" i="3"/>
  <c r="J74" i="3"/>
  <c r="J60" i="3"/>
  <c r="J77" i="3"/>
  <c r="J83" i="3"/>
  <c r="J61" i="3"/>
  <c r="J53" i="3"/>
  <c r="J64" i="3"/>
  <c r="J72" i="3"/>
  <c r="J52" i="3"/>
  <c r="J73" i="3"/>
  <c r="J58" i="3"/>
  <c r="J79" i="3"/>
  <c r="J55" i="3"/>
  <c r="J57" i="3"/>
  <c r="J66" i="3"/>
  <c r="J56" i="3"/>
  <c r="J71" i="3"/>
  <c r="J67" i="3"/>
  <c r="J82" i="3"/>
  <c r="J68" i="3"/>
  <c r="J85" i="3"/>
  <c r="J54" i="3"/>
  <c r="J65" i="3"/>
  <c r="J59" i="3"/>
  <c r="J75" i="3"/>
  <c r="J86" i="3"/>
  <c r="P278" i="3"/>
  <c r="P253" i="3"/>
  <c r="P245" i="3"/>
  <c r="P266" i="3"/>
  <c r="P258" i="3"/>
  <c r="P250" i="3"/>
  <c r="P276" i="3"/>
  <c r="P274" i="3"/>
  <c r="P252" i="3"/>
  <c r="P260" i="3"/>
  <c r="P270" i="3"/>
  <c r="P262" i="3"/>
  <c r="P254" i="3"/>
  <c r="P246" i="3"/>
  <c r="P268" i="3"/>
  <c r="P269" i="3"/>
  <c r="P264" i="3"/>
  <c r="P251" i="3"/>
  <c r="P247" i="3"/>
  <c r="P272" i="3"/>
  <c r="P259" i="3"/>
  <c r="P249" i="3"/>
  <c r="P255" i="3"/>
  <c r="P265" i="3"/>
  <c r="P267" i="3"/>
  <c r="P263" i="3"/>
  <c r="P261" i="3"/>
  <c r="P275" i="3"/>
  <c r="P271" i="3"/>
  <c r="P256" i="3"/>
  <c r="P279" i="3"/>
  <c r="P273" i="3"/>
  <c r="P257" i="3"/>
  <c r="P248" i="3"/>
  <c r="P277" i="3"/>
  <c r="P282" i="3"/>
  <c r="Q201" i="3"/>
  <c r="Q225" i="3"/>
  <c r="Q209" i="3"/>
  <c r="Q206" i="3"/>
  <c r="Q208" i="3"/>
  <c r="Q196" i="3"/>
  <c r="Q217" i="3"/>
  <c r="Q205" i="3"/>
  <c r="Q227" i="3"/>
  <c r="Q207" i="3"/>
  <c r="Q202" i="3"/>
  <c r="Q211" i="3"/>
  <c r="Q203" i="3"/>
  <c r="Q213" i="3"/>
  <c r="Q199" i="3"/>
  <c r="Q210" i="3"/>
  <c r="Q197" i="3"/>
  <c r="Q219" i="3"/>
  <c r="Q221" i="3"/>
  <c r="Q200" i="3"/>
  <c r="Q216" i="3"/>
  <c r="Q218" i="3"/>
  <c r="Q204" i="3"/>
  <c r="Q229" i="3"/>
  <c r="Q215" i="3"/>
  <c r="Q224" i="3"/>
  <c r="Q226" i="3"/>
  <c r="Q212" i="3"/>
  <c r="Q198" i="3"/>
  <c r="Q223" i="3"/>
  <c r="Q222" i="3"/>
  <c r="Q220" i="3"/>
  <c r="Q228" i="3"/>
  <c r="Q214" i="3"/>
  <c r="Q230" i="3"/>
  <c r="Q231" i="3"/>
  <c r="S135" i="3"/>
  <c r="S132" i="3"/>
  <c r="S121" i="3"/>
  <c r="S112" i="3"/>
  <c r="S101" i="3"/>
  <c r="S107" i="3"/>
  <c r="S114" i="3"/>
  <c r="S125" i="3"/>
  <c r="S122" i="3"/>
  <c r="S110" i="3"/>
  <c r="S126" i="3"/>
  <c r="S104" i="3"/>
  <c r="S128" i="3"/>
  <c r="S116" i="3"/>
  <c r="S120" i="3"/>
  <c r="S119" i="3"/>
  <c r="S124" i="3"/>
  <c r="S123" i="3"/>
  <c r="S113" i="3"/>
  <c r="S118" i="3"/>
  <c r="S102" i="3"/>
  <c r="S115" i="3"/>
  <c r="S109" i="3"/>
  <c r="S129" i="3"/>
  <c r="S105" i="3"/>
  <c r="S100" i="3"/>
  <c r="S130" i="3"/>
  <c r="S117" i="3"/>
  <c r="S131" i="3"/>
  <c r="S103" i="3"/>
  <c r="S127" i="3"/>
  <c r="S106" i="3"/>
  <c r="S108" i="3"/>
  <c r="S111" i="3"/>
  <c r="S142" i="3"/>
  <c r="S139" i="3"/>
  <c r="Q237" i="3"/>
  <c r="Q233" i="3"/>
  <c r="P283" i="3"/>
  <c r="P280" i="3"/>
  <c r="P287" i="3"/>
  <c r="P284" i="3"/>
  <c r="P286" i="3"/>
  <c r="P281" i="3"/>
  <c r="Q235" i="3"/>
  <c r="Q232" i="3"/>
  <c r="S136" i="3"/>
  <c r="Q234" i="3"/>
  <c r="S137" i="3"/>
  <c r="T41" i="3"/>
  <c r="Q238" i="3"/>
  <c r="Q236" i="3"/>
  <c r="N16" i="4"/>
  <c r="N13" i="4"/>
  <c r="N10" i="4"/>
  <c r="N15" i="4"/>
  <c r="N6" i="4"/>
  <c r="J89" i="3"/>
  <c r="J90" i="3"/>
  <c r="N14" i="4"/>
  <c r="T43" i="3"/>
  <c r="N8" i="4"/>
  <c r="T39" i="3"/>
  <c r="S140" i="3"/>
  <c r="S141" i="3"/>
  <c r="N12" i="4"/>
  <c r="T44" i="3"/>
  <c r="T42" i="3"/>
  <c r="T40" i="3"/>
  <c r="J93" i="3"/>
  <c r="T45" i="3"/>
  <c r="J91" i="3"/>
  <c r="N7" i="4"/>
  <c r="S138" i="3"/>
  <c r="N9" i="4"/>
  <c r="N11" i="4"/>
  <c r="C18" i="4" s="1"/>
  <c r="C19" i="4" s="1"/>
  <c r="C20" i="4" s="1"/>
  <c r="J95" i="3" l="1"/>
  <c r="P288" i="3"/>
  <c r="Q239" i="3"/>
</calcChain>
</file>

<file path=xl/sharedStrings.xml><?xml version="1.0" encoding="utf-8"?>
<sst xmlns="http://schemas.openxmlformats.org/spreadsheetml/2006/main" count="2398" uniqueCount="375">
  <si>
    <t>OBJETIVO</t>
  </si>
  <si>
    <t>Definir a viabilidade de implantação dos parques lineares, de acordo com critérios ambientais, sociais, urbanísticos, obras e orçamentários, tendo o custo como primordial.</t>
  </si>
  <si>
    <t>CRITÉRIOS</t>
  </si>
  <si>
    <t>SUB-CRITÉRIOS</t>
  </si>
  <si>
    <t>DEFINIÇÃO E ESCALA CONCEITUAL</t>
  </si>
  <si>
    <t>ATRIBUTO</t>
  </si>
  <si>
    <t xml:space="preserve">Aspectos Ambientais: </t>
  </si>
  <si>
    <t>Critério ambiental que apresenta a proporção da vegetação nativa existente dentro dos limites do parque linear, em relação a área total de vegetação, associada ao estágio de regeneração e a localização dentro ou fora de APP. Sendo este um atributo direto, tendo como escala conceitual os parâmetros: (5) &gt; 10% de vegetação nativa no parque + estágio de regeneração médio e/ou inicial + &gt; 50% desta em APP; (4) &gt; 5% de vegetação nativa + estágio de regeneração médio e/ou inicial + &gt; 50% desta em APP; (3) &gt; 5% de vegetação nativa + estágio de regeneração médio e/ou inicial + &lt; 50% em  APP; (2) &lt; 5% vegetação nativa + estágio de regeneração inicial ou pioneiro + &lt; 50% em APP; (1) Ausência de vegetação nativa.</t>
  </si>
  <si>
    <t>DIRETO</t>
  </si>
  <si>
    <t>Critério ambiental que apresenta a presença de fatores de degradação como descarte de resíduos sólidos, lançamento de esgotos, erosão significativa e vegetação exótica invasora. Sendo este um atributo indireto, ou seja, quanto mais fatores de degradação menor a viabilidade para a implantação deste parque. A avaliação foi realizada considerando as seguintes definições: 
Descarte de resíduos sólidos: Quando forem identificados pontos viciados de descarte ou descarte generalizado em grande parte da área do parque;
Lançamento de esgotos: Quando verificado que o curso d´agua apresenta aspectos de péssima qualidade de água devido a lançamentos de esgotos ou efluentes sem tratamento;
Erosão Significativa: perda de solo ocasionada por enxurrada concentrada em trecho específico ao longo das margens do curso d´água relacionada ao lançamento de águas pluviais ou em trechos de meandros do curso d´água que com o aumento considerável de vazão em curto período de tempo (chuvas torrenciais), associado à fragilidade do solo, ocasionam o carreamento do solo e a definição de sulcos que comprometem a estrutura de passarelas, ruas, passeios públicos, áreas de convivência, entre outras áreas destinadas à composição do parque linear ou a segurança de seus usuários. Com relação ao grau de significância, a presença de erosão considerada significativa é caracterizada quando se constata, na fase de diagnóstico, seja durante a vistoria ou por meio de imagens aéreas, a ocorrência de processo erosivo ativo e em desenvolvimento, que represente risco de comprometimento de infraestrutura urbana, e que demande da execução de obras estruturais para sua correção;  
Vegetação Exótica Invasora: presença de agrupamento monoespecífico (conjunto de exemplares arbóreos da mesma espécie botânica, sendo mais comum da espécie Leucaena leucocephala (leucena), com área mínima do agrupamento de 100,00m² ou de outras espécies listadas na Resolução Municipal nº 12/15, sendo estas ruderais ou com características de espécie ruderal, ou seja, que podem proliferar em áreas perturbadas e dificultar o estabelecimento de espécies nativas e que exijam manejo específico para serem removidas.
A pontuação relativa ao critério “B. Área degradada” leva em consideração os fatores acima indicados em conjunto, de acordo com as condições verificadas na fase de diagnóstico de cada parque, da seguinte forma: 
• Pontuação (3): Área muito degradada; Ocorrência de 3 ou mais elementos de degradação na área, tais como a presença de erosão significativa, a existência de pontos viciados de descarte de resíduos e de agrupamentos monoespecíficos de espécies invasoras maiores de 100m2, por exemplo;
• Pontuação (2): Área moderadamente degradada: Ocorrência de 2 elementos de degradação na área;
• Pontuação (1): Área pouco degradada. Ocorrência de 1 elemento de degradação na área;</t>
  </si>
  <si>
    <t>INDIRETO</t>
  </si>
  <si>
    <t xml:space="preserve">Aspectos Sociais: </t>
  </si>
  <si>
    <t>Critério Social que avalia a existência de bairros consolidados no entorno da área destinada ao parque com equipamentos de esporte e lazer e/ou equipamentos comunitários em seu entorno imediato tais como escolas, creches, associações, que indiquem potencial público e demanda para utilização do parque, sendo este um atributo direto, ou seja, quanto mais equipamentos maior a viabilidade  para a implantação do parque. (3) Bairro Consolidado e Expressiva quantidade de equipamentos públicos no parque ou entorno; (2) Bairro Consolidado e Moderada quantidade de equipamentos no parque ou entorno; (1) Bairro precário e Baixa quantidade ou ausência de equipamentos públicos no parque e entorno. (Entorno: raio de 500,00m)</t>
  </si>
  <si>
    <t xml:space="preserve">Aspectos Engenharia e Infraestrutura: </t>
  </si>
  <si>
    <t xml:space="preserve">Arquitetura e Mobilidade: </t>
  </si>
  <si>
    <t xml:space="preserve">Aspectos Jurídicos: </t>
  </si>
  <si>
    <t>H. Dominialidade</t>
  </si>
  <si>
    <t>Critério Jurídico que considera a porcentagem de área sob dominialidade pública em relação à área do parque, considerando os limites da área proposta para o respectivo parque na fase de diagnóstico e as informações disponibilizadas pelo DIDC/SEPLURB. Atributo direto: quanto maior a área pública maior a viabilidade para implantação do parque. (3) &gt; 70% da área do parque; (2) Entre 30 e 70% da área do parque; (1) &lt; 30% da área do parque.</t>
  </si>
  <si>
    <t>I. Áreas Contaminadas</t>
  </si>
  <si>
    <t>Critério Orçamentário</t>
  </si>
  <si>
    <t xml:space="preserve">J. Custo de Implantação </t>
  </si>
  <si>
    <t>Custo estimado de implantação do parque considerando valores por m² ou metros lineares. Atributo Indireto: quanto mais elevado o custo menos viável sua implantação.</t>
  </si>
  <si>
    <t>PONTUAÇÃO BASE PARA MATRIZ DE DECISÃO</t>
  </si>
  <si>
    <t>Critério Ambiental</t>
  </si>
  <si>
    <t>Pontos</t>
  </si>
  <si>
    <t>A. Vegetação Nativa (Direto)</t>
  </si>
  <si>
    <t>&gt; 10% de vegetação nativa no parque + estágio de regeneração médio e/ou inicial + &gt; 50% desta em APP</t>
  </si>
  <si>
    <t>&gt; 5% de vegetação nativa + estágio de regeneração médio e/ou inicial + &gt; 50% desta em APP</t>
  </si>
  <si>
    <t>&gt; 5% de vegetação nativa + estágio de regeneração médio e/ou inicial + &lt; 50% em  APP</t>
  </si>
  <si>
    <t>&lt; 5% vegetação nativa + estágio de regeneração inicial ou pioneiro + &lt; 50% em APP</t>
  </si>
  <si>
    <t>B. Área Degradada (Indireto)</t>
  </si>
  <si>
    <t>Área moderadamente degradada: Ocorrência de 2 elementos de degradação na área;</t>
  </si>
  <si>
    <t>Critério Aspectos Sociais</t>
  </si>
  <si>
    <t>C. Pertencimento (Direto)</t>
  </si>
  <si>
    <t xml:space="preserve">Presença identificada de convívio comunitário forte, demonstrável pela observação de vínculos saudáveis de uso e cuidado da comunidade com a área destinada ao parque, tendo realizado intervenções no espaço tais como: implantação de parque infantil e/ou hortas e/ou jardins comunitários e/ou áreas de lazer e convívio, entre outras intervenções que denotem senso de comunidade significativo, valorização e preservação do espaço comum. </t>
  </si>
  <si>
    <t xml:space="preserve">Presença de Organizações da Sociedade Civil (OSC) atuantes e/ou Serviços de Proteção Social vinculados à Secretaria Municipal de Assistência Social de Campinas e/ou Associações ou Comissões de moradores e/ou líderes comunitários com histórico de mobilizações em prol do território e sua população, portanto capazes de assumir compromissos em relação ao parque ou motivadas para fazê-lo. </t>
  </si>
  <si>
    <t>Escassez ou ausência identificada de ações comunitárias, organizações sociais e serviços de proteção social no entorno da área destinada ao parque.(Entorno: raio de 500,00m)</t>
  </si>
  <si>
    <t>D. Consolidação do Entorno (Direto)</t>
  </si>
  <si>
    <t>Bairro consolidado e expressiva quantidade de equipamentos públicos no parque ou entorno</t>
  </si>
  <si>
    <t>Bairro Consolidado e Moderada quantidade de equipamentos no parque ou entorno</t>
  </si>
  <si>
    <t>Critério Aspectos de Engenharia e Infraestrutura</t>
  </si>
  <si>
    <t>E. Obras de Infraestrutura (Indireto)</t>
  </si>
  <si>
    <t xml:space="preserve">Obras de alta complexidade, ou seja, são necessárias obras de infraestrutura no parque e seu entorno tais como pavimentação de vias, galerias de drenagem pluvial, barramentos de controle de cheias, redes de esgotos, travessias viárias, proteção de margens, entre outras; </t>
  </si>
  <si>
    <t xml:space="preserve">Obras de média complexidade, tais como passarelas para pedestres, pequenos acertos topográficos, ou ainda as obras acima listadas, mas em trechos pontuais, de pequeno porte e de execução simples; </t>
  </si>
  <si>
    <t>Obras de baixa complexidade, basicamente não sendo necessárias obras significativas além daquelas necessárias à implantação dos equipamentos propostos para o parque em questão.</t>
  </si>
  <si>
    <t>Critério Arquitetura e Mobilidade</t>
  </si>
  <si>
    <t>F. Mobilidade (Direto)</t>
  </si>
  <si>
    <t>Critério Aspectos Jurídicos</t>
  </si>
  <si>
    <t>G. Ocupações Irregulares (Indireto)</t>
  </si>
  <si>
    <t>H. Dominialidade - áreas públicas (Direto)</t>
  </si>
  <si>
    <t xml:space="preserve"> &gt; 70% da área do parque</t>
  </si>
  <si>
    <t>Entre 30 e 70% da área do parque</t>
  </si>
  <si>
    <t>&lt; 30% da área do parque</t>
  </si>
  <si>
    <t>I. Áreas Contaminadas (Indireto)</t>
  </si>
  <si>
    <t>J. Custo de Implantação (Indireto)</t>
  </si>
  <si>
    <t>Valor absoluto</t>
  </si>
  <si>
    <t xml:space="preserve">Custo estimado de implantação do parque considerando valores por m² ou metros lineares. </t>
  </si>
  <si>
    <t>CRITÉRIO AMBIENTAL: A.VEGETAÇÃO NATIVA</t>
  </si>
  <si>
    <t>PARQUE</t>
  </si>
  <si>
    <t>Área de Vegetação Nativa Existente em APP (m²)</t>
  </si>
  <si>
    <t>Área de Vegetação Nativa Existente em APP em relação com a Área Total de Vegetação Nativa Existente no Parque (%)</t>
  </si>
  <si>
    <t>Área Total de Vegetação Nativa Existente (m²)</t>
  </si>
  <si>
    <t>Área de Vegetação Nativa em relação à Área Total do Parque (%)</t>
  </si>
  <si>
    <t>Estágio de Regeneração</t>
  </si>
  <si>
    <t>PONTUAÇÃO</t>
  </si>
  <si>
    <t>NORMALIZAÇÃO</t>
  </si>
  <si>
    <t>Obras de Infraestrutura básica</t>
  </si>
  <si>
    <t>Pavimentação de Vias (Necessidade)</t>
  </si>
  <si>
    <t>Complexidade</t>
  </si>
  <si>
    <t>HARMONIZAÇÃO</t>
  </si>
  <si>
    <t>-</t>
  </si>
  <si>
    <t>NÃO</t>
  </si>
  <si>
    <t>SIM</t>
  </si>
  <si>
    <t>ALTA</t>
  </si>
  <si>
    <t>INICIAL</t>
  </si>
  <si>
    <t>MÉDIA</t>
  </si>
  <si>
    <t>BAIXA</t>
  </si>
  <si>
    <t>MÉDIO</t>
  </si>
  <si>
    <t>TOTAL</t>
  </si>
  <si>
    <t>CRITÉRIO AMBIENTAL: B. ÁREA DEGRADADA</t>
  </si>
  <si>
    <t>CRITÉRIO ARQUITETURA E MOBILIDADE: F. MOBILIDADE</t>
  </si>
  <si>
    <t>Pontos de descarte de Resíduos</t>
  </si>
  <si>
    <t>Constatação de Lançamento ou odor característico indicando presença de esgoto no curso d´água</t>
  </si>
  <si>
    <t>Presença de Erosão Significativa</t>
  </si>
  <si>
    <t>Presença de agrupamento de Espécie exótica invasora</t>
  </si>
  <si>
    <t>DEGRADAÇÃO</t>
  </si>
  <si>
    <t>Elementos de Rota de Acesso</t>
  </si>
  <si>
    <t>Quantidade de elementos de priorização de Pedestre (ciclovia, passeio público, via compartilhada)</t>
  </si>
  <si>
    <t>MODERADO</t>
  </si>
  <si>
    <t>POUCO</t>
  </si>
  <si>
    <t>CRITÉRIO SOCIAL: C. PERTENCIMENTO</t>
  </si>
  <si>
    <t>CRITÉRIO JURÍDICO: G. OCUPAÇÕES IRREGULARES</t>
  </si>
  <si>
    <t>Ações Concretas da Comunidade (Horta, Parque Infantil, Quadras, Campos de futebol, etc)</t>
  </si>
  <si>
    <t>Presença de ONGs, Asssociações, Líderes Comunitários</t>
  </si>
  <si>
    <t>PERTENCIMENTO</t>
  </si>
  <si>
    <t>Área (m²)</t>
  </si>
  <si>
    <t>Área (%)</t>
  </si>
  <si>
    <t xml:space="preserve">Complexidade </t>
  </si>
  <si>
    <t>AUSÊNCIA</t>
  </si>
  <si>
    <t>PRESENÇA</t>
  </si>
  <si>
    <t>CRITÉRIO SOCIAL: D. CONSOLIDAÇÃO DO ENTORNO</t>
  </si>
  <si>
    <t>CRITÉRIO JURÍDICO: H. DOMINIALIDADE</t>
  </si>
  <si>
    <t xml:space="preserve">Bairros consolidados </t>
  </si>
  <si>
    <t>Equipamentos públicos</t>
  </si>
  <si>
    <t>CRITÉRIO JURÍDICO: I. ÁREAS CONTAMINADAS</t>
  </si>
  <si>
    <t>Entorno 500m</t>
  </si>
  <si>
    <t>VALOR (R$)</t>
  </si>
  <si>
    <t>Objetivo:</t>
  </si>
  <si>
    <t>MATRIZ DE JULGAMENTO</t>
  </si>
  <si>
    <t>A</t>
  </si>
  <si>
    <t>B</t>
  </si>
  <si>
    <t>C</t>
  </si>
  <si>
    <t>D</t>
  </si>
  <si>
    <t>E</t>
  </si>
  <si>
    <t>F</t>
  </si>
  <si>
    <t>G</t>
  </si>
  <si>
    <t>H</t>
  </si>
  <si>
    <t>I</t>
  </si>
  <si>
    <t>J</t>
  </si>
  <si>
    <t>Auto Vetor</t>
  </si>
  <si>
    <t>Auto Vetor Normalizado</t>
  </si>
  <si>
    <t>J. Custo de Implantação (Indireto) / Instalações – Orçamento Implantações</t>
  </si>
  <si>
    <t>∑</t>
  </si>
  <si>
    <t>λ max</t>
  </si>
  <si>
    <t>IC</t>
  </si>
  <si>
    <t>RC</t>
  </si>
  <si>
    <t>Julgamento recíproco, não alterar.</t>
  </si>
  <si>
    <t>Julgamento variável = Escala de Julgamento (Saaty, 1990).</t>
  </si>
  <si>
    <t>Matriz recíproca, valor sempre = 1.</t>
  </si>
  <si>
    <t>CRITERIOS /ALTERNATIVAS</t>
  </si>
  <si>
    <t>VETOR DE DECISÃO</t>
  </si>
  <si>
    <t>VIABILIDADE DE IMPLANTAÇÃO</t>
  </si>
  <si>
    <t>VETOR DE CRITÉRIOS</t>
  </si>
  <si>
    <t>Viabilidade de Implantação</t>
  </si>
  <si>
    <t>Vetor de Decisão</t>
  </si>
  <si>
    <t>Parque Linear</t>
  </si>
  <si>
    <t>ALTERNATIVAS</t>
  </si>
  <si>
    <t>Critério que considera a presença de áreas contaminadas na área destinada ao parque e entorno de 500,00m segundo dados disponibilizados pela CETESB – Cadastro de  Áreas Contaminadas 2018/2019, no portal DataGeo (http://datageo.ambiente.sp.gov.br/) ou ainda por se tratar de área viciada de descarte de resíduos sólidos, conforme a experiência da equipe técnica, depoimentos de moradores ou registros por imagens aéreas. 
Atributo indireto, ou seja, caso presente área contaminada nos limites da área proposta  para o parque e no seu entorno de 500,00m e que se considere que a presença de tal área contaminada possa interferir na viabilidade de  implantação do parque, neste caso menor a viabilidade de sua implantação. A pontuação é efetuada de acordo com as condições verificadas na fase de diagnóstico de cada parque, da seguinte forma:
• Pontuação (2): Presença de área contaminada com potencial de interferir na viabilidade de implantação do parque; 
• Pontuação (1): Ausência de área contaminada ou presença sem potencial de interferir na viabilidade de implantação do parque.</t>
  </si>
  <si>
    <t>Proporção de área com ocupações irregulares em relação a área do parque, nível de precariedade (tipo de construção, infraestrutura básica e pavimentação). Atributo indireto: quanto maior a área  menor a viabilidade de implantação do parque. (3) Alta Complexidade: &gt; 5% área com ocupações irregulares; (2) Média Complexidade: 1 a 5% área com ocupações irregulares (1) Baixa Complexidade: de 0 a 1 % da área com ocupações irregulares.</t>
  </si>
  <si>
    <r>
      <t>A. Vegetação Nativa</t>
    </r>
    <r>
      <rPr>
        <sz val="10"/>
        <color theme="1"/>
        <rFont val="Calibri"/>
        <family val="2"/>
        <scheme val="minor"/>
      </rPr>
      <t xml:space="preserve">: </t>
    </r>
  </si>
  <si>
    <r>
      <t>B. Área Degradada:</t>
    </r>
    <r>
      <rPr>
        <sz val="11"/>
        <color theme="1"/>
        <rFont val="Calibri"/>
        <family val="2"/>
        <scheme val="minor"/>
      </rPr>
      <t/>
    </r>
  </si>
  <si>
    <r>
      <t>C. Pertencimento</t>
    </r>
    <r>
      <rPr>
        <sz val="10"/>
        <color theme="1"/>
        <rFont val="Calibri"/>
        <family val="2"/>
        <scheme val="minor"/>
      </rPr>
      <t xml:space="preserve">: </t>
    </r>
  </si>
  <si>
    <r>
      <t>Critério Social que apresenta a constatação de ações concretas da comunidade de entorno (horta, parquinho, campo de futebol) na área do parque, presença de ONGs, Associações de Bairro ou líderes comunitários atuantes na região do parque e com demanda para a área ou ausência desses. Atributo direto, ou seja, quanto mais presente e atuante maior viabilidade:</t>
    </r>
    <r>
      <rPr>
        <b/>
        <sz val="10"/>
        <color theme="1"/>
        <rFont val="Calibri"/>
        <family val="2"/>
        <scheme val="minor"/>
      </rPr>
      <t>(3)</t>
    </r>
    <r>
      <rPr>
        <sz val="10"/>
        <color theme="1"/>
        <rFont val="Calibri"/>
        <family val="2"/>
        <scheme val="minor"/>
      </rPr>
      <t xml:space="preserve"> Presença identificada de convívio comunitário forte, demonstrável pela observação de vínculos saudáveis de uso e cuidado da comunidade com a área destinada ao parque, tendo realizado intervenções no espaço tais como: implantação de parque infantil e/ou hortas e/ou jardins comunitários e/ou áreas de lazer e convívio, entre outras intervenções que denotem senso de comunidade significativo, valorização e preservação do espaço comum. </t>
    </r>
    <r>
      <rPr>
        <b/>
        <sz val="10"/>
        <color theme="1"/>
        <rFont val="Calibri"/>
        <family val="2"/>
        <scheme val="minor"/>
      </rPr>
      <t>(2)</t>
    </r>
    <r>
      <rPr>
        <sz val="10"/>
        <color theme="1"/>
        <rFont val="Calibri"/>
        <family val="2"/>
        <scheme val="minor"/>
      </rPr>
      <t xml:space="preserve"> Presença de Organizações da Sociedade Civil (OSC) atuantes e/ou Serviços de Proteção Social vinculados à Secretaria Municipal de Assistência Social de Campinas e/ou Associações ou Comissões de moradores e/ou líderes comunitários com histórico de mobilizações em prol do território e sua população, portanto capazes de assumir compromissos em relação ao parque ou motivadas para fazê-lo. Em Campinas os serviços de proteção social são em grande parte realizados por OSCs cofinanciadas pela Prefeitura Municipal de Campinas e vinculadas à Secretaria Municipal de Assistência Social, que seguindo o Plano Nacional da Assistência Social (PNAS -  mds.gov.br/webarquivos/publicacao/assistencia_social/Normativas/PNAS2004.pdf), tem a seguinte prerrogativa, importante para avaliar o pertencimento da população com relação ao território:
“A segurança de convívio exige a oferta pública de rede continuada de serviços que garantam oportunidades e ação profissional para: 
• construção, restauração e fortalecimento de laços de pertencimento (de natureza geracional, intergeracional, familiar, de vizinhança e interesses comuns e societários); 
• exercício capacitador e qualificador de vínculos sociais e de projetos pessoais e sociais de vida em sociedade.”  
</t>
    </r>
    <r>
      <rPr>
        <b/>
        <sz val="10"/>
        <color theme="1"/>
        <rFont val="Calibri"/>
        <family val="2"/>
        <scheme val="minor"/>
      </rPr>
      <t>(1)</t>
    </r>
    <r>
      <rPr>
        <sz val="10"/>
        <color theme="1"/>
        <rFont val="Calibri"/>
        <family val="2"/>
        <scheme val="minor"/>
      </rPr>
      <t xml:space="preserve"> Escassez ou ausência identificada de ações comunitárias, organizações sociais e serviços de proteção social no entorno da área destinada ao parque.                                                          (Entorno: raio de 500,00m)</t>
    </r>
  </si>
  <si>
    <r>
      <t>D. Consolidação do Entorno</t>
    </r>
    <r>
      <rPr>
        <sz val="10"/>
        <color theme="1"/>
        <rFont val="Calibri"/>
        <family val="2"/>
        <scheme val="minor"/>
      </rPr>
      <t xml:space="preserve">: </t>
    </r>
  </si>
  <si>
    <r>
      <t>E. Obras de Infraestrutura:</t>
    </r>
    <r>
      <rPr>
        <b/>
        <sz val="10"/>
        <color theme="1"/>
        <rFont val="Calibri"/>
        <family val="2"/>
        <scheme val="minor"/>
      </rPr>
      <t xml:space="preserve"> </t>
    </r>
    <r>
      <rPr>
        <sz val="11"/>
        <color theme="1"/>
        <rFont val="Calibri"/>
        <family val="2"/>
        <scheme val="minor"/>
      </rPr>
      <t/>
    </r>
  </si>
  <si>
    <r>
      <t xml:space="preserve">Critério de Engenharia e Infraestrutura que avalia a complexidade das obras de infraestrutura necessárias para implantação do parque, internas e externas, tais como travessias sobre o curso d´água, galerias de águas pluviais, barramentos de controle de cheias, contenção de margens, desassoreamento, obras de saneamento, pavimentação de vias. Na planilha são indicadas a necessidade, ou não, de 3 componentes principais de obras de infraestrutura consideradas mais complexas: 
• a necessidade de obras de infraestrutura básica no entorno, nos casos em que o entorno imediato do parque ou de parte dele ainda não foi parcelado, portanto mantem na condição de gleba sem infraestrutura, ou quando a área já se encontra com ocupação mas desprovida de infraestrutura básica, tais como pavimentação, drenagem, água e esgoto.
• A indicação na PGI de implantação de barramentos do controle de cheia no interior do parque, visando o controle da macrodrenagem na microbacia hidrográfica em questão;
• A necessidade de pavimentação das vias no entorno do parque, em áreas já providas de redes de água e esgotos, mas a implantação adequada do parque depende da concordância com uma via previamente pavimentada no entorno;
Atributo indireto: quanto maior a complexidade das obras menor a viabilidade para implantação do parque (custo). A pontuação é efetuada de acordo com as condições verificadas após a elaboração da PGI e Memorial Justificativo de cada parque, da seguinte forma: 
 </t>
    </r>
    <r>
      <rPr>
        <b/>
        <sz val="10"/>
        <color theme="1"/>
        <rFont val="Calibri"/>
        <family val="2"/>
        <scheme val="minor"/>
      </rPr>
      <t>(3):</t>
    </r>
    <r>
      <rPr>
        <sz val="10"/>
        <color theme="1"/>
        <rFont val="Calibri"/>
        <family val="2"/>
        <scheme val="minor"/>
      </rPr>
      <t xml:space="preserve"> Obras de alta complexidade, ou seja, são necessárias obras de infraestrutura no parque e seu entorno tais como pavimentação de vias, galerias de drenagem pluvial, barramentos de controle de cheias, redes de esgotos, travessias viárias, proteção de margens, entre outras; </t>
    </r>
    <r>
      <rPr>
        <b/>
        <sz val="10"/>
        <color theme="1"/>
        <rFont val="Calibri"/>
        <family val="2"/>
        <scheme val="minor"/>
      </rPr>
      <t xml:space="preserve">(2): </t>
    </r>
    <r>
      <rPr>
        <sz val="10"/>
        <color theme="1"/>
        <rFont val="Calibri"/>
        <family val="2"/>
        <scheme val="minor"/>
      </rPr>
      <t xml:space="preserve">Obras de média complexidade, tais como passarelas para pedestres, pequenos acertos topográficos, ou ainda as obras acima listadas, mas em trechos pontuais, de pequeno porte e de execução simples; 
</t>
    </r>
    <r>
      <rPr>
        <b/>
        <sz val="10"/>
        <color theme="1"/>
        <rFont val="Calibri"/>
        <family val="2"/>
        <scheme val="minor"/>
      </rPr>
      <t xml:space="preserve">(1): </t>
    </r>
    <r>
      <rPr>
        <sz val="10"/>
        <color theme="1"/>
        <rFont val="Calibri"/>
        <family val="2"/>
        <scheme val="minor"/>
      </rPr>
      <t xml:space="preserve">Obras de baixa complexidade, basicamente não sendo necessárias obras significativas além daquelas necessárias à implantação dos equipamentos propostos para o parque em questão.
</t>
    </r>
  </si>
  <si>
    <r>
      <t>F. Mobilidade:</t>
    </r>
    <r>
      <rPr>
        <b/>
        <sz val="10"/>
        <color theme="1"/>
        <rFont val="Calibri"/>
        <family val="2"/>
        <scheme val="minor"/>
      </rPr>
      <t xml:space="preserve"> </t>
    </r>
    <r>
      <rPr>
        <sz val="11"/>
        <color theme="1"/>
        <rFont val="Calibri"/>
        <family val="2"/>
        <scheme val="minor"/>
      </rPr>
      <t/>
    </r>
  </si>
  <si>
    <t xml:space="preserve">Critério de Mobilidade: Avalia os elementos propostos para o parque que oferecem rotas de acesso a equipamentos públicos (Saúde, Educação Lazer, Transporte público), conexões entre as margens do córrego, melhoria nas condições de acesso na escala do pedestre (passeios públicos, travessias, passarelas) ou que oferecem a possibilidade de priorização do pedestre e de veículos não motorizados (via compartilhada, ciclovia, ciclofaixa, ciclorrota). Atributo direto: quanto mais elementos de mobilidade maior a viabilidade de implantação. 
Assim, o critério de Mobilidade é pontuado a partir da análise do Projeto Geral de Implantação proposto para o parque em questão, da seguinte forma:
• Pontuação (3): Nos casos onde há a possibilidade de viabilizar a implantação do maior número de “elementos articuladores”, ou seja, que facilitem ou indiquem o acesso aos equipamentos públicos presentes no entorno do parque e, em ambas as margens, e que também priorizem o uso não motorizado ou o uso do parque pelo pedestre;
• Pontuação (2): Nos casos onde há a possibilidade de viabilizar, em parte do parque ou em alguns equipamentos públicos situados no entorno, a implantação de “elementos articuladores”; 
• Pontuação (1): Nos casos onde a possibilidade de viabilizar a implantação de “elementos articuladores” é pequena ou restrita.
</t>
  </si>
  <si>
    <r>
      <t>G. Ocupação Irregular</t>
    </r>
    <r>
      <rPr>
        <sz val="10"/>
        <color theme="1"/>
        <rFont val="Calibri"/>
        <family val="2"/>
        <scheme val="minor"/>
      </rPr>
      <t xml:space="preserve">: </t>
    </r>
  </si>
  <si>
    <t>Ausência  de Vegetação Nativa</t>
  </si>
  <si>
    <t>Nos casos onde há a possibilidade de viabilizar a implantação do maior número de “elementos articuladores”, ou seja, que facilitem ou indiquem o acesso aos equipamentos públicos presentes no entorno do parque e, em ambas as margens, e que também priorizem o uso não motorizado ou o uso do parque pelo pedestre;</t>
  </si>
  <si>
    <t xml:space="preserve">Nos casos onde há a possibilidade de viabilizar, em parte do parque ou em alguns equipamentos públicos situados no entorno, a implantação de “elementos articuladores”; </t>
  </si>
  <si>
    <t>Nos casos onde a possibilidade de viabilizar a implantação de “elementos articuladores” é pequena ou restrita.</t>
  </si>
  <si>
    <t>Alta Complexidade: &gt; 5% área com ocupações irregulares</t>
  </si>
  <si>
    <t>Baixa Complexidade: de 0 a 1% da área com ocupações irregulares</t>
  </si>
  <si>
    <t xml:space="preserve">Presença de área contaminada com potencial de interferir na viabilidade de implantação do parque; </t>
  </si>
  <si>
    <t>Ausência de área contaminada ou presença sem potencial de interferir na viabilidade de implantação do parque.</t>
  </si>
  <si>
    <t>Banhado</t>
  </si>
  <si>
    <t>Friburgo</t>
  </si>
  <si>
    <t>Galeria</t>
  </si>
  <si>
    <t>Ipaussurama TR 1</t>
  </si>
  <si>
    <t>Mato Dentro</t>
  </si>
  <si>
    <t>Oriente</t>
  </si>
  <si>
    <t>Piçarrão TR 6</t>
  </si>
  <si>
    <t>Ribeirão das Pedras TR 2</t>
  </si>
  <si>
    <t>Ribeirão das Pedras TR 3</t>
  </si>
  <si>
    <t>Terra Preta</t>
  </si>
  <si>
    <t>INICIAL/MÉDIO</t>
  </si>
  <si>
    <t>Fonte: Planta Geral de implantação + Memorial Justficativo</t>
  </si>
  <si>
    <t xml:space="preserve">Fonte: Relatório Descritivo e Mapa Diagnóstico </t>
  </si>
  <si>
    <t>CRITÉRIO ENGENHARIA E INFRAESTRUTURA: E. OBRAS DE INFRAESTRUTURA</t>
  </si>
  <si>
    <t xml:space="preserve">Oriente </t>
  </si>
  <si>
    <t>Área pouco degradada. Ocorrência de 1 elemento de degradação na área ou ausência de elemento de degradação;</t>
  </si>
  <si>
    <t xml:space="preserve">Friburgo </t>
  </si>
  <si>
    <t>Barramento de Controle de Cheia e/ou renaturalização de cursos d´água;</t>
  </si>
  <si>
    <t>Área muito degradada; Ocorrência de 3 ou mais elementos de degradação na área, tais como a presença de erosão significativa, a existência de pontos viciados de descarte de resíduos e de agrupamentos monoespecíficos de espécies invasoras maiores de 100m², por exemplo;</t>
  </si>
  <si>
    <t>Quilombo 1</t>
  </si>
  <si>
    <t>Piçarrão TR 7</t>
  </si>
  <si>
    <t>Capivari TR 3</t>
  </si>
  <si>
    <t>São joão</t>
  </si>
  <si>
    <t>Capivari TR 4</t>
  </si>
  <si>
    <t>Nova Independência</t>
  </si>
  <si>
    <t>Samambaia</t>
  </si>
  <si>
    <t>Sapucaí</t>
  </si>
  <si>
    <t>Patos</t>
  </si>
  <si>
    <t>Piçarrão TR 5</t>
  </si>
  <si>
    <t>LOTE</t>
  </si>
  <si>
    <t>Boa Vista TR 2</t>
  </si>
  <si>
    <t>Capivari TR 1</t>
  </si>
  <si>
    <t>Capivari TR 2</t>
  </si>
  <si>
    <t>Cidade</t>
  </si>
  <si>
    <t>Jardim Miriam</t>
  </si>
  <si>
    <t>Piçarrão TR 4</t>
  </si>
  <si>
    <t>Quilombo TR 2</t>
  </si>
  <si>
    <t>São Francisco</t>
  </si>
  <si>
    <t>Satélite Íris</t>
  </si>
  <si>
    <t>Tanquinho</t>
  </si>
  <si>
    <t>Viracopos TR 2</t>
  </si>
  <si>
    <t>Piçarrão TR 1</t>
  </si>
  <si>
    <t>Piçarrão TR 2</t>
  </si>
  <si>
    <t>São Pedro</t>
  </si>
  <si>
    <t>Proença</t>
  </si>
  <si>
    <t>Boa Vista TR 1</t>
  </si>
  <si>
    <t>Bandeirantes</t>
  </si>
  <si>
    <t>Ouro Preto</t>
  </si>
  <si>
    <t>Areia Branca</t>
  </si>
  <si>
    <t>Pium</t>
  </si>
  <si>
    <t>Jardim Lisa</t>
  </si>
  <si>
    <t>Piçarrão TR 8</t>
  </si>
  <si>
    <t>Itajaí</t>
  </si>
  <si>
    <t>AUSENTE</t>
  </si>
  <si>
    <t>PRESENTE</t>
  </si>
  <si>
    <t>MUITO</t>
  </si>
  <si>
    <t xml:space="preserve">Parques Lineares </t>
  </si>
  <si>
    <t>CRITÉRIO ORÇAMENTÁRIO: J. CUSTO ESTIMADO</t>
  </si>
  <si>
    <t>CRITÉRIO A: VEGETAÇÃO NATIVA</t>
  </si>
  <si>
    <t>CRITÉRIO B: ÁREA DEGRADADA</t>
  </si>
  <si>
    <t>CRITÉRIO C: PERTENCIMENTO</t>
  </si>
  <si>
    <t>CRITÉRIO D: CONSOLIDAÇÃO DO ENTORNO</t>
  </si>
  <si>
    <t>CRITÉRIO E: OBRAS DE INFRAESTRUTURA</t>
  </si>
  <si>
    <t>CRITÉRIO J: CUSTO ESTIMADO</t>
  </si>
  <si>
    <t>CRITÉRIO F: MOBILIDADE</t>
  </si>
  <si>
    <t>CRITÉRIO G: OCUPAÇÕES IRREGULARES</t>
  </si>
  <si>
    <t>CRITÉRIO H: DOMINIALIDADE</t>
  </si>
  <si>
    <t>CRITÉRIO I: ÁREAS CONTAMINADAS</t>
  </si>
  <si>
    <t>Quilombo TR 1</t>
  </si>
  <si>
    <t>PLANILHA GERAL</t>
  </si>
  <si>
    <t>ITEM</t>
  </si>
  <si>
    <t>CATEGORIA</t>
  </si>
  <si>
    <t>ÁREA (m²)</t>
  </si>
  <si>
    <t>Valor Total (R$)</t>
  </si>
  <si>
    <t>CURSO D'ÁGUA REGULAR</t>
  </si>
  <si>
    <t>CALHA SAZONAL - VEGETAÇÃO DE DESENVOLVIMENTO ESPONTÂNEO</t>
  </si>
  <si>
    <t>FLORESTA NATIVA - EXISTENTE</t>
  </si>
  <si>
    <t>3.1</t>
  </si>
  <si>
    <t>EM APP</t>
  </si>
  <si>
    <t>3.2</t>
  </si>
  <si>
    <t>FORA DE APP</t>
  </si>
  <si>
    <t>3.3</t>
  </si>
  <si>
    <t>ESTÁGIO DE REGENERAÇÃO</t>
  </si>
  <si>
    <t>FLORESTA NATIVA - À RECOMPOR</t>
  </si>
  <si>
    <t>4.1</t>
  </si>
  <si>
    <t>4.2</t>
  </si>
  <si>
    <t>BOSQUE - EXISTENTE</t>
  </si>
  <si>
    <t>ARBORIZAÇÃO PROPOSTA - POMAR</t>
  </si>
  <si>
    <t>ARBORIZAÇÃO PROPOSTA - PAISAGÍSTICA</t>
  </si>
  <si>
    <t>GRAMADO</t>
  </si>
  <si>
    <t>HORTA COMUNITÁRIA</t>
  </si>
  <si>
    <t>CAMPO DE FUTEBOL</t>
  </si>
  <si>
    <t>TRILHA</t>
  </si>
  <si>
    <t>OUTROS EQUIPAMENTOS DE LAZER/ESPORTE PERMEÁVEIS</t>
  </si>
  <si>
    <t>ÁREAS PAVIMENTADAS</t>
  </si>
  <si>
    <t>13.1</t>
  </si>
  <si>
    <t>CICLOVIA</t>
  </si>
  <si>
    <t>13.2</t>
  </si>
  <si>
    <t>PASSEIO PÚBLICO, PRAÇA DE CONVIVÊNCIA E PARACICLO</t>
  </si>
  <si>
    <t>13.3</t>
  </si>
  <si>
    <t>ACADEMIA (ESTAÇÃO DE GINÁSTICA E ATI)</t>
  </si>
  <si>
    <t>13.4</t>
  </si>
  <si>
    <t>13.5</t>
  </si>
  <si>
    <t>EQUIPAMENTOS DE LAZER/ESPORTE (PISTA DE SKATE)</t>
  </si>
  <si>
    <t>13.6</t>
  </si>
  <si>
    <t>VIA COMPARTILHADA</t>
  </si>
  <si>
    <t>13.7</t>
  </si>
  <si>
    <t>VIA ASFALTADA EXISTENTE</t>
  </si>
  <si>
    <t>13.8</t>
  </si>
  <si>
    <t>VIA ASFALTADA PROPOSTA</t>
  </si>
  <si>
    <t>13.9</t>
  </si>
  <si>
    <t>PONTO VERDE</t>
  </si>
  <si>
    <t>13.10</t>
  </si>
  <si>
    <t>ARQUIBANCADA</t>
  </si>
  <si>
    <t>13.11</t>
  </si>
  <si>
    <t>LOMBOFAIXA</t>
  </si>
  <si>
    <t>OCUPAÇÃO IRREGULAR</t>
  </si>
  <si>
    <t>ÁREA CONTAMINADA (RAIO 500m)</t>
  </si>
  <si>
    <t>EQUIPAMENTOS PÚBLICOS EXISTENTES</t>
  </si>
  <si>
    <t>GRAMADO COM ARBORIZAÇÃO</t>
  </si>
  <si>
    <t>FLORESTA NATIVA - REFLORESTAMENTO</t>
  </si>
  <si>
    <t>18.1</t>
  </si>
  <si>
    <t>18.2</t>
  </si>
  <si>
    <t>BAMBUZAL</t>
  </si>
  <si>
    <t>BREJO</t>
  </si>
  <si>
    <t>ESPELHO D'ÁGUA</t>
  </si>
  <si>
    <t>DECK</t>
  </si>
  <si>
    <t>TRECHO DE CANALIZAÇÃO ABERTA</t>
  </si>
  <si>
    <t>FAIXA DE AREIA</t>
  </si>
  <si>
    <t>PLANTIO COMPENSATÓRIO EXECUTADO</t>
  </si>
  <si>
    <t>DESCARTE DE RESÍDUOS</t>
  </si>
  <si>
    <t>VEGETAÇÃO EXÓTICA</t>
  </si>
  <si>
    <t>EQUIPAMENTO PÚBLICO INSTITUCIONAL (LINHA DE TRANSMISSÃO DE ENERGIA)</t>
  </si>
  <si>
    <t>EQUIPAMENTO PÚBLICO INSTITUCIONAL (DUTOS)</t>
  </si>
  <si>
    <t>EQUIPAMENTO PÚBLICO INSTITUCIONAL (ESTAÇÃO ELEVATÓRIA DE ESGOTO)</t>
  </si>
  <si>
    <t>ÁREA TOTAL DO PARQUE</t>
  </si>
  <si>
    <t>TERRA PRETA</t>
  </si>
  <si>
    <t>RIBEIRÃO DAS PEDRAS TRECHO 3</t>
  </si>
  <si>
    <t>RIBEIRÃO DAS PEDRAS TRECHO 2</t>
  </si>
  <si>
    <t>PIÇARRÃO TRECHO 6</t>
  </si>
  <si>
    <t>ORIENTE</t>
  </si>
  <si>
    <t xml:space="preserve">MATO DENTRO </t>
  </si>
  <si>
    <t>IPAUSSURAMA TRECHO 1</t>
  </si>
  <si>
    <t>GALERIA</t>
  </si>
  <si>
    <t>FRIBURGO</t>
  </si>
  <si>
    <t>BANHADO</t>
  </si>
  <si>
    <t>ITAJAÍ</t>
  </si>
  <si>
    <t>PIÇARRÃO TRECHO 8</t>
  </si>
  <si>
    <t>JARDIM LISA</t>
  </si>
  <si>
    <t>PIUM</t>
  </si>
  <si>
    <t>AREIA BRANCA</t>
  </si>
  <si>
    <t>OURO PRETO</t>
  </si>
  <si>
    <t>BANDEIRANTES</t>
  </si>
  <si>
    <t>BOA VISTA TRECHO 1</t>
  </si>
  <si>
    <t>PROENÇA</t>
  </si>
  <si>
    <t>SÃO PEDRO</t>
  </si>
  <si>
    <t>PIÇARRÃO TRECHO 2</t>
  </si>
  <si>
    <t>PIÇARRÃO TRECHO 1</t>
  </si>
  <si>
    <t>VIRACOPOS TRECHO 2</t>
  </si>
  <si>
    <t>TANQUINHO</t>
  </si>
  <si>
    <t xml:space="preserve"> SATÉLITE ÍRIS</t>
  </si>
  <si>
    <t>SÃO FRANCISCO</t>
  </si>
  <si>
    <t xml:space="preserve"> QUILOMBO TRECHO 2</t>
  </si>
  <si>
    <t>PIÇARRÃO TRECHO 4</t>
  </si>
  <si>
    <t>JARDIM MIRIAM</t>
  </si>
  <si>
    <t>CIDADE</t>
  </si>
  <si>
    <t>CAPIVARI TRECHO 2</t>
  </si>
  <si>
    <t>CAPIVARI TRECHO 1</t>
  </si>
  <si>
    <t xml:space="preserve"> BOA VISTA TRECHO 2</t>
  </si>
  <si>
    <t>QUILOMBO TRECHO 1</t>
  </si>
  <si>
    <t>PIÇARRÃO TRECHO 7</t>
  </si>
  <si>
    <t>CAPIVARI TRECHO 3</t>
  </si>
  <si>
    <t>SÃO JOÃO</t>
  </si>
  <si>
    <t>CAPIVARI TRECHO 4</t>
  </si>
  <si>
    <t>NOVA INDEPENDÊNCIA</t>
  </si>
  <si>
    <t>SAMAMBAIA</t>
  </si>
  <si>
    <t>SAPUCAÍ</t>
  </si>
  <si>
    <t>PATOS</t>
  </si>
  <si>
    <t>PIÇARRÃO TRECHO 5</t>
  </si>
  <si>
    <t>OUTROS</t>
  </si>
  <si>
    <t>EDIFICAÇÕES EXISTENTES</t>
  </si>
  <si>
    <t>EDIFICAÇÕES PROPOSTAS</t>
  </si>
  <si>
    <t>13.12</t>
  </si>
  <si>
    <t>13.13</t>
  </si>
  <si>
    <r>
      <t>Valor Unitário (R$/m</t>
    </r>
    <r>
      <rPr>
        <vertAlign val="superscript"/>
        <sz val="11"/>
        <color rgb="FF000000"/>
        <rFont val="Calibri"/>
        <family val="2"/>
      </rPr>
      <t>2</t>
    </r>
    <r>
      <rPr>
        <sz val="11"/>
        <color rgb="FF000000"/>
        <rFont val="Calibri"/>
        <family val="2"/>
        <charset val="1"/>
      </rPr>
      <t>)</t>
    </r>
  </si>
  <si>
    <t>PONTO COMERCIAL EXISTENTE</t>
  </si>
  <si>
    <t xml:space="preserve">Glebas não parceladas/ocupadas e baixa quantidade ou ausência de equipamentos públicos no parque e entorno. </t>
  </si>
  <si>
    <t>EQUIPAMENTOS DE LAZER/ESPORTE (QUADRAS POLIESPORTIVAS)</t>
  </si>
  <si>
    <r>
      <t>·</t>
    </r>
    <r>
      <rPr>
        <sz val="7"/>
        <color rgb="FF000000"/>
        <rFont val="Times New Roman"/>
        <family val="1"/>
      </rPr>
      <t xml:space="preserve">        </t>
    </r>
    <r>
      <rPr>
        <sz val="11"/>
        <color rgb="FF000000"/>
        <rFont val="Calibri"/>
        <family val="2"/>
      </rPr>
      <t>Áreas pavimentadas (praças/largos/passeios) = R$121,19/m² (Base SINAPI 2018 – R$111,94)*¹</t>
    </r>
  </si>
  <si>
    <r>
      <t>·</t>
    </r>
    <r>
      <rPr>
        <sz val="7"/>
        <color rgb="FF000000"/>
        <rFont val="Times New Roman"/>
        <family val="1"/>
      </rPr>
      <t xml:space="preserve">        </t>
    </r>
    <r>
      <rPr>
        <sz val="11"/>
        <color rgb="FF000000"/>
        <rFont val="Calibri"/>
        <family val="2"/>
      </rPr>
      <t>Deck = R$ 164,74/m²  *³</t>
    </r>
  </si>
  <si>
    <r>
      <t>·</t>
    </r>
    <r>
      <rPr>
        <sz val="7"/>
        <color rgb="FF000000"/>
        <rFont val="Times New Roman"/>
        <family val="1"/>
      </rPr>
      <t xml:space="preserve">        </t>
    </r>
    <r>
      <rPr>
        <sz val="11"/>
        <color rgb="FF000000"/>
        <rFont val="Calibri"/>
        <family val="2"/>
      </rPr>
      <t>ATI / Estações = R$202,54/m² (Base SINAPI 2018 – R$ 187,08)*¹</t>
    </r>
  </si>
  <si>
    <r>
      <t>·</t>
    </r>
    <r>
      <rPr>
        <sz val="7"/>
        <color rgb="FF000000"/>
        <rFont val="Times New Roman"/>
        <family val="1"/>
      </rPr>
      <t xml:space="preserve">        </t>
    </r>
    <r>
      <rPr>
        <sz val="11"/>
        <color rgb="FF000000"/>
        <rFont val="Calibri"/>
        <family val="2"/>
      </rPr>
      <t>Ciclovia = R$83,14/m² (Base 2018 SINAPI – R$ 76,79)*¹</t>
    </r>
  </si>
  <si>
    <r>
      <t>·</t>
    </r>
    <r>
      <rPr>
        <sz val="7"/>
        <color rgb="FF000000"/>
        <rFont val="Times New Roman"/>
        <family val="1"/>
      </rPr>
      <t xml:space="preserve">        </t>
    </r>
    <r>
      <rPr>
        <sz val="11"/>
        <color rgb="FF000000"/>
        <rFont val="Calibri"/>
        <family val="2"/>
      </rPr>
      <t>Quadra Poliesportiva = R$183,86/m² *³</t>
    </r>
  </si>
  <si>
    <r>
      <t>·</t>
    </r>
    <r>
      <rPr>
        <sz val="7"/>
        <color rgb="FF000000"/>
        <rFont val="Times New Roman"/>
        <family val="1"/>
      </rPr>
      <t xml:space="preserve">        </t>
    </r>
    <r>
      <rPr>
        <sz val="11"/>
        <color rgb="FF000000"/>
        <rFont val="Calibri"/>
        <family val="2"/>
      </rPr>
      <t>Edificações (Centro Comunitário, etc) = R$1.433,26/m² (Abril 2020 - Sinduscon)*²</t>
    </r>
  </si>
  <si>
    <r>
      <t>·</t>
    </r>
    <r>
      <rPr>
        <sz val="7"/>
        <color rgb="FF000000"/>
        <rFont val="Times New Roman"/>
        <family val="1"/>
      </rPr>
      <t xml:space="preserve">        </t>
    </r>
    <r>
      <rPr>
        <sz val="11"/>
        <color rgb="FF000000"/>
        <rFont val="Calibri"/>
        <family val="2"/>
      </rPr>
      <t>Pista de Skate = R$744,43/m² *³</t>
    </r>
  </si>
  <si>
    <r>
      <t>·</t>
    </r>
    <r>
      <rPr>
        <sz val="7"/>
        <color rgb="FF000000"/>
        <rFont val="Times New Roman"/>
        <family val="1"/>
      </rPr>
      <t xml:space="preserve">        </t>
    </r>
    <r>
      <rPr>
        <sz val="11"/>
        <color rgb="FF000000"/>
        <rFont val="Calibri"/>
        <family val="2"/>
      </rPr>
      <t>Via Compartilhada = R$146,11/m² *³</t>
    </r>
  </si>
  <si>
    <r>
      <t>·</t>
    </r>
    <r>
      <rPr>
        <sz val="7"/>
        <color rgb="FF000000"/>
        <rFont val="Times New Roman"/>
        <family val="1"/>
      </rPr>
      <t xml:space="preserve">        </t>
    </r>
    <r>
      <rPr>
        <sz val="11"/>
        <color rgb="FF000000"/>
        <rFont val="Calibri"/>
        <family val="2"/>
      </rPr>
      <t>Asfalto = R$113,68/m² *³</t>
    </r>
  </si>
  <si>
    <r>
      <t>·</t>
    </r>
    <r>
      <rPr>
        <sz val="7"/>
        <color rgb="FF000000"/>
        <rFont val="Times New Roman"/>
        <family val="1"/>
      </rPr>
      <t xml:space="preserve">        </t>
    </r>
    <r>
      <rPr>
        <sz val="11"/>
        <color rgb="FF000000"/>
        <rFont val="Calibri"/>
        <family val="2"/>
      </rPr>
      <t>Lombofaixa = R$264,14/m² *³</t>
    </r>
  </si>
  <si>
    <r>
      <t>·</t>
    </r>
    <r>
      <rPr>
        <sz val="7"/>
        <color rgb="FF000000"/>
        <rFont val="Times New Roman"/>
        <family val="1"/>
      </rPr>
      <t xml:space="preserve">        </t>
    </r>
    <r>
      <rPr>
        <sz val="11"/>
        <color rgb="FF000000"/>
        <rFont val="Calibri"/>
        <family val="2"/>
      </rPr>
      <t>Campo de Futebol = R$69,79/m² *³</t>
    </r>
  </si>
  <si>
    <r>
      <t>·</t>
    </r>
    <r>
      <rPr>
        <sz val="7"/>
        <color rgb="FF000000"/>
        <rFont val="Times New Roman"/>
        <family val="1"/>
      </rPr>
      <t xml:space="preserve">         </t>
    </r>
    <r>
      <rPr>
        <sz val="11"/>
        <color rgb="FF000000"/>
        <rFont val="Calibri"/>
        <family val="2"/>
      </rPr>
      <t>Arquibancada: Considerando a execução da alvenaria de encosto para a arquibancada e piso cimentado liso desempenado, descoberta, com base em *</t>
    </r>
    <r>
      <rPr>
        <vertAlign val="superscript"/>
        <sz val="11"/>
        <color rgb="FF000000"/>
        <rFont val="Calibri"/>
        <family val="2"/>
      </rPr>
      <t>5</t>
    </r>
    <r>
      <rPr>
        <sz val="11"/>
        <color rgb="FF000000"/>
        <rFont val="Calibri"/>
        <family val="2"/>
      </rPr>
      <t>.</t>
    </r>
  </si>
  <si>
    <r>
      <t>·</t>
    </r>
    <r>
      <rPr>
        <sz val="7"/>
        <color rgb="FF000000"/>
        <rFont val="Times New Roman"/>
        <family val="1"/>
      </rPr>
      <t xml:space="preserve">        </t>
    </r>
    <r>
      <rPr>
        <sz val="11"/>
        <color rgb="FF000000"/>
        <rFont val="Calibri"/>
        <family val="2"/>
      </rPr>
      <t>Quadra de Areia = R$133,94/m² *³</t>
    </r>
  </si>
  <si>
    <r>
      <t>·</t>
    </r>
    <r>
      <rPr>
        <sz val="7"/>
        <color rgb="FF000000"/>
        <rFont val="Times New Roman"/>
        <family val="1"/>
      </rPr>
      <t xml:space="preserve">        </t>
    </r>
    <r>
      <rPr>
        <sz val="11"/>
        <color rgb="FF000000"/>
        <rFont val="Calibri"/>
        <family val="2"/>
      </rPr>
      <t>Ponto Verde = R$263,78/m² *³</t>
    </r>
  </si>
  <si>
    <r>
      <t>·</t>
    </r>
    <r>
      <rPr>
        <sz val="7"/>
        <color rgb="FF000000"/>
        <rFont val="Times New Roman"/>
        <family val="1"/>
      </rPr>
      <t xml:space="preserve">        </t>
    </r>
    <r>
      <rPr>
        <sz val="11"/>
        <color rgb="FF000000"/>
        <rFont val="Calibri"/>
        <family val="2"/>
      </rPr>
      <t>Parque Infantil = R$162,13/m² *³</t>
    </r>
  </si>
  <si>
    <r>
      <t>·</t>
    </r>
    <r>
      <rPr>
        <sz val="7"/>
        <color rgb="FF000000"/>
        <rFont val="Times New Roman"/>
        <family val="1"/>
      </rPr>
      <t xml:space="preserve">         </t>
    </r>
    <r>
      <rPr>
        <sz val="11"/>
        <color rgb="FF000000"/>
        <rFont val="Calibri"/>
        <family val="2"/>
      </rPr>
      <t>Gramado: Valor de R$ 9,39/m² *</t>
    </r>
    <r>
      <rPr>
        <vertAlign val="superscript"/>
        <sz val="11"/>
        <color rgb="FF000000"/>
        <rFont val="Calibri"/>
        <family val="2"/>
      </rPr>
      <t>5</t>
    </r>
    <r>
      <rPr>
        <sz val="11"/>
        <color rgb="FF000000"/>
        <rFont val="Calibri"/>
        <family val="2"/>
      </rPr>
      <t>;</t>
    </r>
  </si>
  <si>
    <r>
      <t>·</t>
    </r>
    <r>
      <rPr>
        <sz val="7"/>
        <color rgb="FF000000"/>
        <rFont val="Times New Roman"/>
        <family val="1"/>
      </rPr>
      <t xml:space="preserve">        </t>
    </r>
    <r>
      <rPr>
        <sz val="11"/>
        <color rgb="FF000000"/>
        <rFont val="Calibri"/>
        <family val="2"/>
      </rPr>
      <t>Floresta Nativa à Recompor: Valor de R$ 10,00/m² *</t>
    </r>
    <r>
      <rPr>
        <vertAlign val="superscript"/>
        <sz val="11"/>
        <color rgb="FF000000"/>
        <rFont val="Calibri"/>
        <family val="2"/>
      </rPr>
      <t>4</t>
    </r>
    <r>
      <rPr>
        <sz val="11"/>
        <color rgb="FF000000"/>
        <rFont val="Calibri"/>
        <family val="2"/>
      </rPr>
      <t xml:space="preserve">, considerando o plantio e manutenção por 2 anos, baseando-se em valores de mercado praticados na região de Campinas em 2019, para mudas de espécies arbóreas nativas de 0,50m de altura, no </t>
    </r>
    <r>
      <rPr>
        <i/>
        <sz val="11"/>
        <color rgb="FF000000"/>
        <rFont val="Calibri"/>
        <family val="2"/>
      </rPr>
      <t>stand</t>
    </r>
    <r>
      <rPr>
        <sz val="11"/>
        <color rgb="FF000000"/>
        <rFont val="Calibri"/>
        <family val="2"/>
      </rPr>
      <t xml:space="preserve"> de 4,00m</t>
    </r>
    <r>
      <rPr>
        <vertAlign val="superscript"/>
        <sz val="11"/>
        <color rgb="FF000000"/>
        <rFont val="Calibri"/>
        <family val="2"/>
      </rPr>
      <t>2</t>
    </r>
    <r>
      <rPr>
        <sz val="11"/>
        <color rgb="FF000000"/>
        <rFont val="Calibri"/>
        <family val="2"/>
      </rPr>
      <t xml:space="preserve"> por muda (espaçamento de 2x2 metros), sendo estimado o valor por muda de árvore de R$ 40,00 (quarenta reais);</t>
    </r>
  </si>
  <si>
    <r>
      <t>·</t>
    </r>
    <r>
      <rPr>
        <sz val="7"/>
        <color rgb="FF000000"/>
        <rFont val="Times New Roman"/>
        <family val="1"/>
      </rPr>
      <t xml:space="preserve">        </t>
    </r>
    <r>
      <rPr>
        <sz val="11"/>
        <color rgb="FF000000"/>
        <rFont val="Calibri"/>
        <family val="2"/>
      </rPr>
      <t>Arborização Paisagística e Pomar: Valor de R$ 12,06/m², considerando o valor de R$ 96,11 por muda (Resolução SVDS nº 04/2015), no</t>
    </r>
    <r>
      <rPr>
        <i/>
        <sz val="11"/>
        <color rgb="FF000000"/>
        <rFont val="Calibri"/>
        <family val="2"/>
      </rPr>
      <t xml:space="preserve"> stand</t>
    </r>
    <r>
      <rPr>
        <sz val="11"/>
        <color rgb="FF000000"/>
        <rFont val="Calibri"/>
        <family val="2"/>
      </rPr>
      <t xml:space="preserve"> de 36,00m</t>
    </r>
    <r>
      <rPr>
        <vertAlign val="superscript"/>
        <sz val="11"/>
        <color rgb="FF000000"/>
        <rFont val="Calibri"/>
        <family val="2"/>
      </rPr>
      <t>2</t>
    </r>
    <r>
      <rPr>
        <sz val="11"/>
        <color rgb="FF000000"/>
        <rFont val="Calibri"/>
        <family val="2"/>
      </rPr>
      <t xml:space="preserve"> por muda (espaçamento médio de 6x6 metros), o que resulta no custo de R$2,67/m</t>
    </r>
    <r>
      <rPr>
        <vertAlign val="superscript"/>
        <sz val="11"/>
        <color rgb="FF000000"/>
        <rFont val="Calibri"/>
        <family val="2"/>
      </rPr>
      <t>2</t>
    </r>
    <r>
      <rPr>
        <sz val="11"/>
        <color rgb="FF000000"/>
        <rFont val="Calibri"/>
        <family val="2"/>
      </rPr>
      <t>, acrescido do plantio de grama em placas no valor de R$ 9,39/m² *</t>
    </r>
    <r>
      <rPr>
        <vertAlign val="superscript"/>
        <sz val="11"/>
        <color rgb="FF000000"/>
        <rFont val="Calibri"/>
        <family val="2"/>
      </rPr>
      <t>5</t>
    </r>
    <r>
      <rPr>
        <sz val="11"/>
        <color rgb="FF000000"/>
        <rFont val="Calibri"/>
        <family val="2"/>
      </rPr>
      <t>;</t>
    </r>
  </si>
  <si>
    <t>Fontes:</t>
  </si>
  <si>
    <t>*¹ SINAPI, valores baseados em 2018 e ajustados segundo o índice do INCC-M para 2020.</t>
  </si>
  <si>
    <t>*² Sinduscon, Valores de Abril-2020.</t>
  </si>
  <si>
    <t>*³ SINAPI, valor médio orçado a partir da SINAPI e com profissionais da área.</t>
  </si>
  <si>
    <t>*4  http://www.ceasacampinas.com.br/;</t>
  </si>
  <si>
    <t xml:space="preserve">https://www.sitioraiodesol.com.br; </t>
  </si>
  <si>
    <t xml:space="preserve">ttps://www.viveirooiti.com.br/; </t>
  </si>
  <si>
    <t>https://www.mfrural.com.br/busca/mudas-reflorestamento.</t>
  </si>
  <si>
    <r>
      <t>*</t>
    </r>
    <r>
      <rPr>
        <vertAlign val="superscript"/>
        <sz val="12"/>
        <color rgb="FF000000"/>
        <rFont val="Calibri"/>
        <family val="2"/>
      </rPr>
      <t>5</t>
    </r>
    <r>
      <rPr>
        <sz val="12"/>
        <color rgb="FF000000"/>
        <rFont val="Calibri"/>
        <family val="2"/>
      </rPr>
      <t xml:space="preserve"> SINAPI - Tabela de Custos de Composições - Analítico (emissão: 19/03/2020);</t>
    </r>
  </si>
  <si>
    <t>Referências de Valores</t>
  </si>
  <si>
    <t>ESTIMATIVA DE CUSTOS DE IMPLANTAÇÃO PARA FINS DE COMPARAÇÃO DA VIABILIDADE</t>
  </si>
  <si>
    <t xml:space="preserve">Média Complexidade: de 1 a 5% área com ocupações irregulares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</si>
</sst>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52" x14ac:knownFonts="1">
    <font>
      <sz val="11"/>
      <color rgb="FF000000"/>
      <name val="Calibri"/>
      <family val="2"/>
      <charset val="1"/>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rgb="FF000000"/>
      <name val="Calibri"/>
      <family val="2"/>
      <charset val="1"/>
    </font>
    <font>
      <b/>
      <i/>
      <u/>
      <sz val="14"/>
      <color rgb="FF000000"/>
      <name val="Calibri"/>
      <family val="2"/>
      <charset val="1"/>
    </font>
    <font>
      <b/>
      <sz val="12"/>
      <color rgb="FF000000"/>
      <name val="Calibri"/>
      <family val="2"/>
      <charset val="1"/>
    </font>
    <font>
      <b/>
      <sz val="10"/>
      <color rgb="FF000000"/>
      <name val="Calibri"/>
      <family val="2"/>
      <charset val="1"/>
    </font>
    <font>
      <b/>
      <u/>
      <sz val="10"/>
      <color rgb="FF000000"/>
      <name val="Calibri"/>
      <family val="2"/>
      <charset val="1"/>
    </font>
    <font>
      <sz val="9"/>
      <color rgb="FF000000"/>
      <name val="Calibri"/>
      <family val="2"/>
      <charset val="1"/>
    </font>
    <font>
      <b/>
      <u/>
      <sz val="9"/>
      <color rgb="FF000000"/>
      <name val="Calibri"/>
      <family val="2"/>
      <charset val="1"/>
    </font>
    <font>
      <b/>
      <sz val="9"/>
      <color rgb="FF000000"/>
      <name val="Calibri"/>
      <family val="2"/>
      <charset val="1"/>
    </font>
    <font>
      <sz val="8"/>
      <color rgb="FF000000"/>
      <name val="Calibri"/>
      <family val="2"/>
      <charset val="1"/>
    </font>
    <font>
      <b/>
      <sz val="8"/>
      <name val="Calibri"/>
      <family val="2"/>
      <charset val="1"/>
    </font>
    <font>
      <sz val="8"/>
      <name val="Calibri"/>
      <family val="2"/>
      <charset val="1"/>
    </font>
    <font>
      <b/>
      <sz val="11"/>
      <color rgb="FFFFFFFF"/>
      <name val="Calibri"/>
      <family val="2"/>
      <charset val="1"/>
    </font>
    <font>
      <b/>
      <u/>
      <sz val="12"/>
      <color rgb="FF000000"/>
      <name val="Calibri"/>
      <family val="2"/>
      <charset val="1"/>
    </font>
    <font>
      <sz val="10"/>
      <color rgb="FFFFFFFF"/>
      <name val="Calibri"/>
      <family val="2"/>
      <charset val="1"/>
    </font>
    <font>
      <b/>
      <sz val="10"/>
      <name val="Calibri"/>
      <family val="2"/>
      <charset val="1"/>
    </font>
    <font>
      <b/>
      <sz val="11"/>
      <color rgb="FF000000"/>
      <name val="Calibri"/>
      <family val="2"/>
      <charset val="1"/>
    </font>
    <font>
      <b/>
      <sz val="11"/>
      <name val="Calibri"/>
      <family val="2"/>
      <charset val="1"/>
    </font>
    <font>
      <sz val="9"/>
      <name val="Calibri"/>
      <family val="2"/>
      <charset val="1"/>
    </font>
    <font>
      <sz val="11"/>
      <color rgb="FF000000"/>
      <name val="Calibri"/>
      <family val="2"/>
      <charset val="1"/>
    </font>
    <font>
      <b/>
      <u/>
      <sz val="9"/>
      <color theme="1"/>
      <name val="Calibri"/>
      <family val="2"/>
      <scheme val="minor"/>
    </font>
    <font>
      <b/>
      <sz val="9"/>
      <color theme="1"/>
      <name val="Calibri"/>
      <family val="2"/>
      <scheme val="minor"/>
    </font>
    <font>
      <sz val="9"/>
      <color theme="1"/>
      <name val="Calibri"/>
      <family val="2"/>
      <scheme val="minor"/>
    </font>
    <font>
      <sz val="10"/>
      <color theme="1"/>
      <name val="Calibri"/>
      <family val="2"/>
      <scheme val="minor"/>
    </font>
    <font>
      <b/>
      <sz val="10"/>
      <color theme="1"/>
      <name val="Calibri"/>
      <family val="2"/>
      <scheme val="minor"/>
    </font>
    <font>
      <b/>
      <u/>
      <sz val="10"/>
      <color theme="1"/>
      <name val="Calibri"/>
      <family val="2"/>
      <scheme val="minor"/>
    </font>
    <font>
      <b/>
      <i/>
      <u/>
      <sz val="14"/>
      <color theme="1"/>
      <name val="Calibri"/>
      <family val="2"/>
      <scheme val="minor"/>
    </font>
    <font>
      <b/>
      <sz val="12"/>
      <color theme="1"/>
      <name val="Calibri"/>
      <family val="2"/>
      <scheme val="minor"/>
    </font>
    <font>
      <sz val="8"/>
      <name val="Calibri"/>
      <family val="2"/>
    </font>
    <font>
      <b/>
      <sz val="9"/>
      <name val="Calibri"/>
      <family val="2"/>
      <charset val="1"/>
    </font>
    <font>
      <sz val="9"/>
      <color rgb="FFFFFFFF"/>
      <name val="Calibri"/>
      <family val="2"/>
      <charset val="1"/>
    </font>
    <font>
      <b/>
      <sz val="8"/>
      <name val="Calibri"/>
      <family val="2"/>
    </font>
    <font>
      <b/>
      <sz val="8"/>
      <color rgb="FF000000"/>
      <name val="Calibri"/>
      <family val="2"/>
    </font>
    <font>
      <b/>
      <sz val="11"/>
      <color rgb="FF000000"/>
      <name val="Calibri"/>
      <family val="2"/>
    </font>
    <font>
      <b/>
      <sz val="10"/>
      <name val="Calibri"/>
      <family val="2"/>
    </font>
    <font>
      <b/>
      <sz val="11"/>
      <color theme="0"/>
      <name val="Calibri"/>
      <family val="2"/>
      <scheme val="minor"/>
    </font>
    <font>
      <b/>
      <sz val="11"/>
      <color theme="1"/>
      <name val="Calibri"/>
      <family val="2"/>
      <scheme val="minor"/>
    </font>
    <font>
      <b/>
      <sz val="12"/>
      <color rgb="FFC00000"/>
      <name val="Calibri"/>
      <family val="2"/>
      <scheme val="minor"/>
    </font>
    <font>
      <vertAlign val="superscript"/>
      <sz val="11"/>
      <color rgb="FF000000"/>
      <name val="Calibri"/>
      <family val="2"/>
    </font>
    <font>
      <b/>
      <sz val="9"/>
      <color rgb="FF000000"/>
      <name val="Calibri"/>
      <family val="2"/>
    </font>
    <font>
      <sz val="12"/>
      <color rgb="FF000000"/>
      <name val="Calibri"/>
      <family val="2"/>
    </font>
    <font>
      <sz val="11"/>
      <color rgb="FF000000"/>
      <name val="Symbol"/>
      <family val="1"/>
      <charset val="2"/>
    </font>
    <font>
      <sz val="7"/>
      <color rgb="FF000000"/>
      <name val="Times New Roman"/>
      <family val="1"/>
    </font>
    <font>
      <sz val="11"/>
      <color rgb="FF000000"/>
      <name val="Calibri"/>
      <family val="2"/>
    </font>
    <font>
      <i/>
      <sz val="11"/>
      <color rgb="FF000000"/>
      <name val="Calibri"/>
      <family val="2"/>
    </font>
    <font>
      <vertAlign val="superscript"/>
      <sz val="12"/>
      <color rgb="FF000000"/>
      <name val="Calibri"/>
      <family val="2"/>
    </font>
    <font>
      <u/>
      <sz val="11"/>
      <color theme="10"/>
      <name val="Calibri"/>
      <family val="2"/>
      <charset val="1"/>
    </font>
    <font>
      <b/>
      <sz val="14"/>
      <color rgb="FF000000"/>
      <name val="Calibri"/>
      <family val="2"/>
    </font>
  </fonts>
  <fills count="16">
    <fill>
      <patternFill patternType="none"/>
    </fill>
    <fill>
      <patternFill patternType="gray125"/>
    </fill>
    <fill>
      <patternFill patternType="solid">
        <fgColor rgb="FFD9D9D9"/>
        <bgColor rgb="FFB4C7E7"/>
      </patternFill>
    </fill>
    <fill>
      <patternFill patternType="solid">
        <fgColor rgb="FFFFFFFF"/>
        <bgColor rgb="FFFFFFCC"/>
      </patternFill>
    </fill>
    <fill>
      <patternFill patternType="solid">
        <fgColor rgb="FFB4C7E7"/>
        <bgColor rgb="FF99CCFF"/>
      </patternFill>
    </fill>
    <fill>
      <patternFill patternType="solid">
        <fgColor rgb="FF2F5597"/>
        <bgColor rgb="FF666699"/>
      </patternFill>
    </fill>
    <fill>
      <patternFill patternType="solid">
        <fgColor rgb="FFFFFF00"/>
        <bgColor rgb="FFFFFF00"/>
      </patternFill>
    </fill>
    <fill>
      <patternFill patternType="solid">
        <fgColor rgb="FFFFC000"/>
        <bgColor rgb="FFFF9900"/>
      </patternFill>
    </fill>
    <fill>
      <patternFill patternType="solid">
        <fgColor theme="0" tint="-0.14999847407452621"/>
        <bgColor indexed="64"/>
      </patternFill>
    </fill>
    <fill>
      <patternFill patternType="solid">
        <fgColor theme="0"/>
        <bgColor indexed="64"/>
      </patternFill>
    </fill>
    <fill>
      <patternFill patternType="solid">
        <fgColor theme="6" tint="0.39997558519241921"/>
        <bgColor rgb="FF99CCFF"/>
      </patternFill>
    </fill>
    <fill>
      <patternFill patternType="solid">
        <fgColor theme="2" tint="-9.9978637043366805E-2"/>
        <bgColor indexed="64"/>
      </patternFill>
    </fill>
    <fill>
      <patternFill patternType="solid">
        <fgColor theme="9" tint="0.39997558519241921"/>
        <bgColor indexed="64"/>
      </patternFill>
    </fill>
    <fill>
      <patternFill patternType="solid">
        <fgColor theme="6" tint="0.39997558519241921"/>
        <bgColor indexed="64"/>
      </patternFill>
    </fill>
    <fill>
      <patternFill patternType="solid">
        <fgColor theme="5" tint="0.39997558519241921"/>
        <bgColor indexed="64"/>
      </patternFill>
    </fill>
    <fill>
      <patternFill patternType="solid">
        <fgColor theme="0" tint="-0.249977111117893"/>
        <bgColor indexed="64"/>
      </patternFill>
    </fill>
  </fills>
  <borders count="33">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medium">
        <color auto="1"/>
      </left>
      <right style="thin">
        <color auto="1"/>
      </right>
      <top style="medium">
        <color auto="1"/>
      </top>
      <bottom style="medium">
        <color auto="1"/>
      </bottom>
      <diagonal/>
    </border>
    <border>
      <left/>
      <right style="medium">
        <color auto="1"/>
      </right>
      <top style="medium">
        <color auto="1"/>
      </top>
      <bottom style="thin">
        <color auto="1"/>
      </bottom>
      <diagonal/>
    </border>
    <border>
      <left style="medium">
        <color auto="1"/>
      </left>
      <right/>
      <top style="medium">
        <color auto="1"/>
      </top>
      <bottom style="thin">
        <color auto="1"/>
      </bottom>
      <diagonal/>
    </border>
    <border>
      <left style="medium">
        <color auto="1"/>
      </left>
      <right style="medium">
        <color auto="1"/>
      </right>
      <top style="medium">
        <color auto="1"/>
      </top>
      <bottom style="thin">
        <color auto="1"/>
      </bottom>
      <diagonal/>
    </border>
    <border>
      <left/>
      <right style="medium">
        <color auto="1"/>
      </right>
      <top style="thin">
        <color auto="1"/>
      </top>
      <bottom style="medium">
        <color auto="1"/>
      </bottom>
      <diagonal/>
    </border>
    <border>
      <left style="medium">
        <color auto="1"/>
      </left>
      <right/>
      <top style="thin">
        <color auto="1"/>
      </top>
      <bottom style="medium">
        <color auto="1"/>
      </bottom>
      <diagonal/>
    </border>
    <border>
      <left style="medium">
        <color auto="1"/>
      </left>
      <right style="medium">
        <color auto="1"/>
      </right>
      <top style="thin">
        <color auto="1"/>
      </top>
      <bottom style="medium">
        <color auto="1"/>
      </bottom>
      <diagonal/>
    </border>
    <border>
      <left style="thin">
        <color auto="1"/>
      </left>
      <right style="thin">
        <color auto="1"/>
      </right>
      <top/>
      <bottom/>
      <diagonal/>
    </border>
    <border>
      <left style="medium">
        <color auto="1"/>
      </left>
      <right style="medium">
        <color auto="1"/>
      </right>
      <top style="medium">
        <color auto="1"/>
      </top>
      <bottom style="medium">
        <color auto="1"/>
      </bottom>
      <diagonal/>
    </border>
    <border>
      <left style="thin">
        <color auto="1"/>
      </left>
      <right style="thin">
        <color auto="1"/>
      </right>
      <top/>
      <bottom style="thin">
        <color auto="1"/>
      </bottom>
      <diagonal/>
    </border>
    <border>
      <left style="medium">
        <color auto="1"/>
      </left>
      <right/>
      <top style="medium">
        <color auto="1"/>
      </top>
      <bottom style="medium">
        <color auto="1"/>
      </bottom>
      <diagonal/>
    </border>
    <border>
      <left style="medium">
        <color auto="1"/>
      </left>
      <right style="medium">
        <color auto="1"/>
      </right>
      <top style="medium">
        <color auto="1"/>
      </top>
      <bottom/>
      <diagonal/>
    </border>
    <border>
      <left style="thin">
        <color auto="1"/>
      </left>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indexed="64"/>
      </right>
      <top/>
      <bottom style="thin">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right style="thin">
        <color auto="1"/>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auto="1"/>
      </top>
      <bottom style="thin">
        <color auto="1"/>
      </bottom>
      <diagonal/>
    </border>
    <border>
      <left style="thin">
        <color auto="1"/>
      </left>
      <right/>
      <top style="thin">
        <color auto="1"/>
      </top>
      <bottom style="medium">
        <color indexed="64"/>
      </bottom>
      <diagonal/>
    </border>
    <border>
      <left/>
      <right/>
      <top style="thin">
        <color auto="1"/>
      </top>
      <bottom style="medium">
        <color indexed="64"/>
      </bottom>
      <diagonal/>
    </border>
    <border>
      <left/>
      <right style="thin">
        <color auto="1"/>
      </right>
      <top style="thin">
        <color auto="1"/>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8">
    <xf numFmtId="0" fontId="0" fillId="0" borderId="0"/>
    <xf numFmtId="9" fontId="23" fillId="0" borderId="0" applyBorder="0" applyProtection="0"/>
    <xf numFmtId="0" fontId="4" fillId="0" borderId="0"/>
    <xf numFmtId="9" fontId="4" fillId="0" borderId="0" applyFont="0" applyFill="0" applyBorder="0" applyAlignment="0" applyProtection="0"/>
    <xf numFmtId="0" fontId="3" fillId="0" borderId="0"/>
    <xf numFmtId="9" fontId="3" fillId="0" borderId="0" applyFont="0" applyFill="0" applyBorder="0" applyAlignment="0" applyProtection="0"/>
    <xf numFmtId="0" fontId="50" fillId="0" borderId="0" applyNumberFormat="0" applyFill="0" applyBorder="0" applyAlignment="0" applyProtection="0"/>
    <xf numFmtId="0" fontId="2" fillId="0" borderId="0"/>
  </cellStyleXfs>
  <cellXfs count="324">
    <xf numFmtId="0" fontId="0" fillId="0" borderId="0" xfId="0"/>
    <xf numFmtId="0" fontId="5" fillId="0" borderId="0" xfId="0" applyFont="1"/>
    <xf numFmtId="0" fontId="5" fillId="0" borderId="0" xfId="0" applyFont="1" applyAlignment="1">
      <alignment horizontal="justify" vertical="center"/>
    </xf>
    <xf numFmtId="0" fontId="5" fillId="3" borderId="0" xfId="0" applyFont="1" applyFill="1"/>
    <xf numFmtId="0" fontId="7" fillId="2" borderId="3" xfId="0" applyFont="1" applyFill="1" applyBorder="1" applyAlignment="1">
      <alignment horizontal="center" vertical="center"/>
    </xf>
    <xf numFmtId="0" fontId="8" fillId="2" borderId="12" xfId="0" applyFont="1" applyFill="1" applyBorder="1" applyAlignment="1">
      <alignment horizontal="center" vertical="center"/>
    </xf>
    <xf numFmtId="0" fontId="8" fillId="2" borderId="12" xfId="0" applyFont="1" applyFill="1" applyBorder="1" applyAlignment="1">
      <alignment horizontal="center" vertical="center" wrapText="1"/>
    </xf>
    <xf numFmtId="0" fontId="8" fillId="2" borderId="15" xfId="0" applyFont="1" applyFill="1" applyBorder="1" applyAlignment="1">
      <alignment horizontal="center" vertical="center"/>
    </xf>
    <xf numFmtId="0" fontId="0" fillId="0" borderId="0" xfId="0" applyAlignment="1">
      <alignment horizontal="center" vertical="center"/>
    </xf>
    <xf numFmtId="0" fontId="8" fillId="0" borderId="0" xfId="0" applyFont="1"/>
    <xf numFmtId="0" fontId="10" fillId="0" borderId="0" xfId="0" applyFont="1" applyAlignment="1">
      <alignment wrapText="1"/>
    </xf>
    <xf numFmtId="0" fontId="12" fillId="2" borderId="1" xfId="0" applyFont="1" applyFill="1" applyBorder="1" applyAlignment="1">
      <alignment wrapText="1"/>
    </xf>
    <xf numFmtId="0" fontId="13" fillId="0" borderId="0" xfId="0" applyFont="1" applyBorder="1" applyAlignment="1">
      <alignment horizontal="center" vertical="center"/>
    </xf>
    <xf numFmtId="0" fontId="14" fillId="0" borderId="1" xfId="0" applyFont="1" applyBorder="1" applyAlignment="1">
      <alignment horizontal="center" vertical="center"/>
    </xf>
    <xf numFmtId="0" fontId="14" fillId="0" borderId="0" xfId="0" applyFont="1" applyBorder="1" applyAlignment="1">
      <alignment horizontal="center" vertical="center"/>
    </xf>
    <xf numFmtId="0" fontId="15" fillId="0" borderId="1" xfId="0" applyFont="1" applyBorder="1" applyAlignment="1">
      <alignment horizontal="center" vertical="center"/>
    </xf>
    <xf numFmtId="0" fontId="15" fillId="0" borderId="1" xfId="0" applyFont="1" applyBorder="1" applyAlignment="1">
      <alignment horizontal="center" vertical="center" wrapText="1"/>
    </xf>
    <xf numFmtId="4" fontId="15" fillId="0" borderId="1" xfId="0" applyNumberFormat="1" applyFont="1" applyBorder="1" applyAlignment="1">
      <alignment horizontal="center" vertical="center"/>
    </xf>
    <xf numFmtId="10" fontId="15" fillId="0" borderId="0" xfId="1" applyNumberFormat="1" applyFont="1" applyBorder="1" applyAlignment="1" applyProtection="1">
      <alignment horizontal="center" vertical="center"/>
    </xf>
    <xf numFmtId="0" fontId="15" fillId="0" borderId="11" xfId="0" applyFont="1" applyBorder="1" applyAlignment="1">
      <alignment horizontal="center" vertical="center"/>
    </xf>
    <xf numFmtId="10" fontId="14" fillId="0" borderId="0" xfId="1" applyNumberFormat="1" applyFont="1" applyBorder="1" applyAlignment="1" applyProtection="1">
      <alignment horizontal="center" vertical="center"/>
    </xf>
    <xf numFmtId="0" fontId="15" fillId="0" borderId="0" xfId="0" applyFont="1" applyBorder="1" applyAlignment="1">
      <alignment horizontal="left" vertical="center"/>
    </xf>
    <xf numFmtId="0" fontId="13" fillId="0" borderId="0" xfId="0" applyFont="1" applyAlignment="1">
      <alignment horizontal="center" vertical="center"/>
    </xf>
    <xf numFmtId="0" fontId="15" fillId="0" borderId="0" xfId="0" applyFont="1" applyBorder="1" applyAlignment="1">
      <alignment vertical="center"/>
    </xf>
    <xf numFmtId="0" fontId="10" fillId="0" borderId="0" xfId="0" applyFont="1"/>
    <xf numFmtId="0" fontId="16" fillId="0" borderId="0" xfId="0" applyFont="1" applyBorder="1" applyAlignment="1">
      <alignment vertical="center" wrapText="1"/>
    </xf>
    <xf numFmtId="0" fontId="10" fillId="0" borderId="1" xfId="0" applyFont="1" applyBorder="1" applyAlignment="1">
      <alignment horizontal="center" vertical="center"/>
    </xf>
    <xf numFmtId="0" fontId="12" fillId="0" borderId="1" xfId="0" applyFont="1" applyBorder="1" applyAlignment="1">
      <alignment horizontal="center" vertical="center"/>
    </xf>
    <xf numFmtId="0" fontId="10" fillId="6" borderId="1" xfId="0" applyFont="1" applyFill="1" applyBorder="1" applyAlignment="1">
      <alignment horizontal="center" vertical="center"/>
    </xf>
    <xf numFmtId="0" fontId="10" fillId="0" borderId="1" xfId="0" applyFont="1" applyBorder="1" applyAlignment="1">
      <alignment horizontal="center" vertical="center"/>
    </xf>
    <xf numFmtId="0" fontId="10" fillId="0" borderId="1" xfId="0" applyFont="1" applyBorder="1"/>
    <xf numFmtId="10" fontId="10" fillId="0" borderId="1" xfId="0" applyNumberFormat="1" applyFont="1" applyBorder="1" applyAlignment="1">
      <alignment horizontal="center" vertical="center"/>
    </xf>
    <xf numFmtId="0" fontId="10" fillId="7" borderId="1" xfId="0" applyFont="1" applyFill="1" applyBorder="1" applyAlignment="1">
      <alignment horizontal="center" vertical="center"/>
    </xf>
    <xf numFmtId="0" fontId="12" fillId="0" borderId="1" xfId="0" applyFont="1" applyBorder="1"/>
    <xf numFmtId="9" fontId="10" fillId="0" borderId="1" xfId="1" applyFont="1" applyBorder="1" applyAlignment="1" applyProtection="1"/>
    <xf numFmtId="0" fontId="10" fillId="0" borderId="0" xfId="0" applyFont="1" applyAlignment="1">
      <alignment horizontal="center" vertical="center"/>
    </xf>
    <xf numFmtId="9" fontId="10" fillId="0" borderId="0" xfId="1" applyFont="1" applyBorder="1" applyAlignment="1" applyProtection="1"/>
    <xf numFmtId="0" fontId="10" fillId="7" borderId="1" xfId="0" applyFont="1" applyFill="1" applyBorder="1"/>
    <xf numFmtId="0" fontId="10" fillId="6" borderId="1" xfId="0" applyFont="1" applyFill="1" applyBorder="1"/>
    <xf numFmtId="0" fontId="0" fillId="0" borderId="0" xfId="0" applyAlignment="1">
      <alignment wrapText="1"/>
    </xf>
    <xf numFmtId="0" fontId="8" fillId="0" borderId="1" xfId="0" applyFont="1" applyBorder="1" applyAlignment="1">
      <alignment horizontal="center" vertical="center" wrapText="1"/>
    </xf>
    <xf numFmtId="0" fontId="8" fillId="0" borderId="16" xfId="0" applyFont="1" applyBorder="1" applyAlignment="1">
      <alignment horizontal="center" vertical="center" wrapText="1"/>
    </xf>
    <xf numFmtId="10" fontId="8" fillId="0" borderId="1" xfId="0" applyNumberFormat="1" applyFont="1" applyBorder="1" applyAlignment="1">
      <alignment horizontal="center" vertical="center" wrapText="1"/>
    </xf>
    <xf numFmtId="10" fontId="8" fillId="0" borderId="16" xfId="0" applyNumberFormat="1" applyFont="1" applyBorder="1" applyAlignment="1">
      <alignment horizontal="center" vertical="center" wrapText="1"/>
    </xf>
    <xf numFmtId="0" fontId="0" fillId="0" borderId="0" xfId="0" applyBorder="1"/>
    <xf numFmtId="0" fontId="16" fillId="5" borderId="17" xfId="0" applyFont="1" applyFill="1" applyBorder="1" applyAlignment="1">
      <alignment horizontal="center" vertical="center" wrapText="1"/>
    </xf>
    <xf numFmtId="0" fontId="16" fillId="5" borderId="18" xfId="0" applyFont="1" applyFill="1" applyBorder="1" applyAlignment="1">
      <alignment horizontal="center" vertical="center" wrapText="1"/>
    </xf>
    <xf numFmtId="0" fontId="16" fillId="5" borderId="19" xfId="0" applyFont="1" applyFill="1" applyBorder="1" applyAlignment="1">
      <alignment horizontal="center" vertical="center"/>
    </xf>
    <xf numFmtId="0" fontId="0" fillId="0" borderId="0" xfId="0" applyAlignment="1">
      <alignment horizontal="center"/>
    </xf>
    <xf numFmtId="0" fontId="13" fillId="0" borderId="0" xfId="0" applyFont="1" applyAlignment="1">
      <alignment horizontal="center" vertical="center" wrapText="1"/>
    </xf>
    <xf numFmtId="0" fontId="15" fillId="0" borderId="0" xfId="0" applyFont="1" applyBorder="1" applyAlignment="1">
      <alignment horizontal="center" vertical="center"/>
    </xf>
    <xf numFmtId="0" fontId="13" fillId="0" borderId="0" xfId="0" applyFont="1" applyBorder="1" applyAlignment="1">
      <alignment horizontal="center" vertical="center" wrapText="1"/>
    </xf>
    <xf numFmtId="0" fontId="10" fillId="0" borderId="0" xfId="0" applyFont="1" applyBorder="1" applyAlignment="1">
      <alignment horizontal="center" vertical="center"/>
    </xf>
    <xf numFmtId="0" fontId="13" fillId="0" borderId="0" xfId="0" applyFont="1" applyBorder="1" applyAlignment="1">
      <alignment vertical="center" wrapText="1"/>
    </xf>
    <xf numFmtId="0" fontId="15" fillId="0" borderId="0" xfId="0" applyFont="1" applyBorder="1" applyAlignment="1">
      <alignment horizontal="center" vertical="center" wrapText="1"/>
    </xf>
    <xf numFmtId="0" fontId="22" fillId="0" borderId="0" xfId="0" applyFont="1" applyBorder="1" applyAlignment="1">
      <alignment horizontal="center" vertical="center"/>
    </xf>
    <xf numFmtId="10" fontId="22" fillId="0" borderId="0" xfId="1" applyNumberFormat="1" applyFont="1" applyBorder="1" applyAlignment="1" applyProtection="1">
      <alignment horizontal="center" vertical="center"/>
    </xf>
    <xf numFmtId="0" fontId="10" fillId="0" borderId="0" xfId="0" applyFont="1" applyAlignment="1">
      <alignment horizontal="center" vertical="center" wrapText="1"/>
    </xf>
    <xf numFmtId="0" fontId="10" fillId="0" borderId="0" xfId="0" applyFont="1" applyBorder="1"/>
    <xf numFmtId="0" fontId="22" fillId="0" borderId="0" xfId="1" applyNumberFormat="1" applyFont="1" applyBorder="1" applyAlignment="1" applyProtection="1">
      <alignment horizontal="center" vertical="center"/>
    </xf>
    <xf numFmtId="0" fontId="13" fillId="0" borderId="0" xfId="0" applyFont="1" applyBorder="1" applyAlignment="1">
      <alignment horizontal="center" vertical="center"/>
    </xf>
    <xf numFmtId="0" fontId="29" fillId="0" borderId="7" xfId="2" applyFont="1" applyBorder="1" applyAlignment="1">
      <alignment horizontal="justify" vertical="center"/>
    </xf>
    <xf numFmtId="0" fontId="27" fillId="0" borderId="7" xfId="2" applyFont="1" applyBorder="1" applyAlignment="1">
      <alignment horizontal="center" vertical="center"/>
    </xf>
    <xf numFmtId="0" fontId="27" fillId="0" borderId="11" xfId="2" applyFont="1" applyBorder="1" applyAlignment="1">
      <alignment horizontal="justify" vertical="center"/>
    </xf>
    <xf numFmtId="0" fontId="27" fillId="0" borderId="11" xfId="2" applyFont="1" applyBorder="1" applyAlignment="1">
      <alignment horizontal="justify" vertical="center" wrapText="1"/>
    </xf>
    <xf numFmtId="0" fontId="27" fillId="0" borderId="0" xfId="2" applyFont="1" applyAlignment="1">
      <alignment horizontal="center" vertical="center"/>
    </xf>
    <xf numFmtId="0" fontId="27" fillId="0" borderId="13" xfId="2" applyFont="1" applyBorder="1" applyAlignment="1">
      <alignment horizontal="justify" vertical="center"/>
    </xf>
    <xf numFmtId="0" fontId="27" fillId="0" borderId="13" xfId="2" applyFont="1" applyBorder="1" applyAlignment="1">
      <alignment horizontal="justify" vertical="center" wrapText="1"/>
    </xf>
    <xf numFmtId="0" fontId="29" fillId="0" borderId="7" xfId="2" applyFont="1" applyBorder="1" applyAlignment="1">
      <alignment horizontal="left" vertical="center"/>
    </xf>
    <xf numFmtId="0" fontId="28" fillId="0" borderId="13" xfId="2" applyFont="1" applyBorder="1" applyAlignment="1">
      <alignment horizontal="justify" vertical="center"/>
    </xf>
    <xf numFmtId="0" fontId="27" fillId="0" borderId="10" xfId="2" applyFont="1" applyBorder="1" applyAlignment="1">
      <alignment horizontal="center" vertical="center" wrapText="1"/>
    </xf>
    <xf numFmtId="0" fontId="29" fillId="0" borderId="5" xfId="2" applyFont="1" applyBorder="1" applyAlignment="1">
      <alignment horizontal="justify" vertical="center"/>
    </xf>
    <xf numFmtId="0" fontId="29" fillId="0" borderId="8" xfId="2" applyFont="1" applyBorder="1" applyAlignment="1">
      <alignment horizontal="justify" vertical="center"/>
    </xf>
    <xf numFmtId="0" fontId="27" fillId="0" borderId="6" xfId="2" applyFont="1" applyFill="1" applyBorder="1" applyAlignment="1">
      <alignment horizontal="justify" vertical="center" wrapText="1"/>
    </xf>
    <xf numFmtId="0" fontId="27" fillId="0" borderId="9" xfId="2" applyFont="1" applyFill="1" applyBorder="1" applyAlignment="1">
      <alignment horizontal="justify" vertical="center" wrapText="1"/>
    </xf>
    <xf numFmtId="0" fontId="27" fillId="0" borderId="6" xfId="2" applyFont="1" applyFill="1" applyBorder="1" applyAlignment="1">
      <alignment horizontal="left" vertical="center" wrapText="1"/>
    </xf>
    <xf numFmtId="0" fontId="30" fillId="9" borderId="2" xfId="2" applyFont="1" applyFill="1" applyBorder="1" applyAlignment="1">
      <alignment horizontal="center" wrapText="1"/>
    </xf>
    <xf numFmtId="0" fontId="31" fillId="8" borderId="3" xfId="2" applyFont="1" applyFill="1" applyBorder="1" applyAlignment="1">
      <alignment horizontal="center" vertical="center"/>
    </xf>
    <xf numFmtId="0" fontId="27" fillId="0" borderId="6" xfId="2" applyFont="1" applyBorder="1" applyAlignment="1">
      <alignment horizontal="justify" vertical="center" wrapText="1"/>
    </xf>
    <xf numFmtId="0" fontId="27" fillId="0" borderId="10" xfId="2" applyFont="1" applyBorder="1" applyAlignment="1">
      <alignment horizontal="center" vertical="center"/>
    </xf>
    <xf numFmtId="0" fontId="29" fillId="0" borderId="10" xfId="2" applyFont="1" applyBorder="1" applyAlignment="1">
      <alignment horizontal="justify" vertical="center"/>
    </xf>
    <xf numFmtId="0" fontId="29" fillId="0" borderId="12" xfId="2" applyFont="1" applyBorder="1" applyAlignment="1">
      <alignment horizontal="justify" vertical="center"/>
    </xf>
    <xf numFmtId="0" fontId="27" fillId="0" borderId="14" xfId="2" applyFont="1" applyFill="1" applyBorder="1" applyAlignment="1">
      <alignment horizontal="justify" vertical="center" wrapText="1"/>
    </xf>
    <xf numFmtId="0" fontId="27" fillId="0" borderId="12" xfId="2" applyFont="1" applyBorder="1" applyAlignment="1">
      <alignment horizontal="center" vertical="center"/>
    </xf>
    <xf numFmtId="0" fontId="24" fillId="8" borderId="1" xfId="2" applyFont="1" applyFill="1" applyBorder="1" applyAlignment="1">
      <alignment horizontal="center" wrapText="1"/>
    </xf>
    <xf numFmtId="0" fontId="24" fillId="8" borderId="1" xfId="2" applyFont="1" applyFill="1" applyBorder="1" applyAlignment="1">
      <alignment horizontal="left" wrapText="1"/>
    </xf>
    <xf numFmtId="0" fontId="25" fillId="8" borderId="1" xfId="2" applyFont="1" applyFill="1" applyBorder="1" applyAlignment="1">
      <alignment horizontal="center" vertical="center" wrapText="1"/>
    </xf>
    <xf numFmtId="0" fontId="25" fillId="8" borderId="1" xfId="2" applyFont="1" applyFill="1" applyBorder="1" applyAlignment="1">
      <alignment wrapText="1"/>
    </xf>
    <xf numFmtId="0" fontId="26" fillId="0" borderId="1" xfId="2" applyFont="1" applyBorder="1" applyAlignment="1">
      <alignment horizontal="center" vertical="center" wrapText="1"/>
    </xf>
    <xf numFmtId="0" fontId="26" fillId="0" borderId="1" xfId="2" applyFont="1" applyFill="1" applyBorder="1" applyAlignment="1">
      <alignment horizontal="center" vertical="center" wrapText="1"/>
    </xf>
    <xf numFmtId="0" fontId="26" fillId="8" borderId="1" xfId="2" applyFont="1" applyFill="1" applyBorder="1" applyAlignment="1">
      <alignment wrapText="1"/>
    </xf>
    <xf numFmtId="0" fontId="26" fillId="0" borderId="1" xfId="2" applyFont="1" applyFill="1" applyBorder="1" applyAlignment="1">
      <alignment wrapText="1"/>
    </xf>
    <xf numFmtId="0" fontId="26" fillId="0" borderId="1" xfId="2" applyFont="1" applyFill="1" applyBorder="1" applyAlignment="1">
      <alignment horizontal="left" vertical="center" wrapText="1"/>
    </xf>
    <xf numFmtId="0" fontId="26" fillId="0" borderId="1" xfId="2" applyFont="1" applyFill="1" applyBorder="1" applyAlignment="1">
      <alignment horizontal="left" wrapText="1"/>
    </xf>
    <xf numFmtId="0" fontId="26" fillId="0" borderId="1" xfId="2" applyFont="1" applyFill="1" applyBorder="1" applyAlignment="1">
      <alignment vertical="center" wrapText="1"/>
    </xf>
    <xf numFmtId="0" fontId="0" fillId="0" borderId="0" xfId="0" applyFill="1"/>
    <xf numFmtId="10" fontId="15" fillId="0" borderId="0" xfId="1" applyNumberFormat="1" applyFont="1" applyFill="1" applyBorder="1" applyAlignment="1" applyProtection="1">
      <alignment horizontal="center" vertical="center"/>
    </xf>
    <xf numFmtId="0" fontId="15" fillId="0" borderId="1" xfId="0" applyFont="1" applyFill="1" applyBorder="1" applyAlignment="1">
      <alignment horizontal="center" vertical="center"/>
    </xf>
    <xf numFmtId="4" fontId="15" fillId="0" borderId="1" xfId="0" applyNumberFormat="1" applyFont="1" applyFill="1" applyBorder="1" applyAlignment="1">
      <alignment horizontal="center" vertical="center" wrapText="1"/>
    </xf>
    <xf numFmtId="4" fontId="15" fillId="0" borderId="1" xfId="0" applyNumberFormat="1" applyFont="1" applyFill="1" applyBorder="1" applyAlignment="1">
      <alignment horizontal="center" vertical="center"/>
    </xf>
    <xf numFmtId="10" fontId="15" fillId="0" borderId="1" xfId="1" applyNumberFormat="1" applyFont="1" applyFill="1" applyBorder="1" applyAlignment="1" applyProtection="1">
      <alignment horizontal="center" vertical="center"/>
    </xf>
    <xf numFmtId="0" fontId="15" fillId="0" borderId="11" xfId="0" applyFont="1" applyFill="1" applyBorder="1" applyAlignment="1">
      <alignment horizontal="center" vertical="center"/>
    </xf>
    <xf numFmtId="0" fontId="15" fillId="0" borderId="1" xfId="0" applyFont="1" applyFill="1" applyBorder="1" applyAlignment="1">
      <alignment horizontal="center" vertical="center" wrapText="1"/>
    </xf>
    <xf numFmtId="0" fontId="13" fillId="0" borderId="1" xfId="0" applyFont="1" applyFill="1" applyBorder="1" applyAlignment="1">
      <alignment horizontal="center" vertical="center"/>
    </xf>
    <xf numFmtId="10" fontId="15" fillId="0" borderId="1" xfId="1" applyNumberFormat="1" applyFont="1" applyFill="1" applyBorder="1" applyAlignment="1" applyProtection="1">
      <alignment horizontal="center" vertical="center" wrapText="1"/>
    </xf>
    <xf numFmtId="2" fontId="15" fillId="0" borderId="1" xfId="0" applyNumberFormat="1" applyFont="1" applyFill="1" applyBorder="1" applyAlignment="1">
      <alignment horizontal="center" vertical="center"/>
    </xf>
    <xf numFmtId="4" fontId="13" fillId="0" borderId="1" xfId="0" applyNumberFormat="1" applyFont="1" applyFill="1" applyBorder="1" applyAlignment="1">
      <alignment horizontal="center" vertical="center" wrapText="1"/>
    </xf>
    <xf numFmtId="10" fontId="13" fillId="0" borderId="1" xfId="1" applyNumberFormat="1" applyFont="1" applyFill="1" applyBorder="1" applyAlignment="1" applyProtection="1">
      <alignment horizontal="center" vertical="center"/>
    </xf>
    <xf numFmtId="10" fontId="13" fillId="0" borderId="1" xfId="1" applyNumberFormat="1" applyFont="1" applyFill="1" applyBorder="1" applyAlignment="1" applyProtection="1">
      <alignment horizontal="center" wrapText="1"/>
    </xf>
    <xf numFmtId="10" fontId="13" fillId="0" borderId="1" xfId="0" applyNumberFormat="1" applyFont="1" applyFill="1" applyBorder="1" applyAlignment="1">
      <alignment horizontal="center" wrapText="1"/>
    </xf>
    <xf numFmtId="10" fontId="13" fillId="0" borderId="1" xfId="0" applyNumberFormat="1" applyFont="1" applyFill="1" applyBorder="1" applyAlignment="1">
      <alignment horizontal="center" vertical="center" wrapText="1"/>
    </xf>
    <xf numFmtId="10" fontId="15" fillId="0" borderId="0" xfId="1" applyNumberFormat="1" applyFont="1" applyFill="1" applyBorder="1" applyAlignment="1" applyProtection="1">
      <alignment horizontal="left" vertical="center"/>
    </xf>
    <xf numFmtId="0" fontId="15" fillId="0" borderId="3" xfId="0" applyFont="1" applyFill="1" applyBorder="1" applyAlignment="1">
      <alignment horizontal="center" vertical="center"/>
    </xf>
    <xf numFmtId="0" fontId="13" fillId="0" borderId="3" xfId="0" applyFont="1" applyFill="1" applyBorder="1" applyAlignment="1">
      <alignment horizontal="center" vertical="center"/>
    </xf>
    <xf numFmtId="4" fontId="15" fillId="0" borderId="3" xfId="0" applyNumberFormat="1" applyFont="1" applyFill="1" applyBorder="1" applyAlignment="1">
      <alignment horizontal="center" vertical="center" wrapText="1"/>
    </xf>
    <xf numFmtId="10" fontId="15" fillId="0" borderId="3" xfId="1" applyNumberFormat="1" applyFont="1" applyFill="1" applyBorder="1" applyAlignment="1" applyProtection="1">
      <alignment horizontal="center" vertical="center" wrapText="1"/>
    </xf>
    <xf numFmtId="10" fontId="14" fillId="0" borderId="1" xfId="0" applyNumberFormat="1" applyFont="1" applyFill="1" applyBorder="1" applyAlignment="1">
      <alignment horizontal="center" vertical="center"/>
    </xf>
    <xf numFmtId="0" fontId="32" fillId="0" borderId="1" xfId="0" applyFont="1" applyFill="1" applyBorder="1" applyAlignment="1">
      <alignment horizontal="center" vertical="center"/>
    </xf>
    <xf numFmtId="0" fontId="14" fillId="0" borderId="1" xfId="0" applyFont="1" applyFill="1" applyBorder="1" applyAlignment="1">
      <alignment horizontal="center" vertical="center" wrapText="1"/>
    </xf>
    <xf numFmtId="0" fontId="14" fillId="11" borderId="1" xfId="0" applyFont="1" applyFill="1" applyBorder="1" applyAlignment="1">
      <alignment horizontal="center" vertical="center"/>
    </xf>
    <xf numFmtId="0" fontId="14" fillId="12" borderId="1" xfId="0" applyFont="1" applyFill="1" applyBorder="1" applyAlignment="1">
      <alignment horizontal="center" vertical="center"/>
    </xf>
    <xf numFmtId="0" fontId="14" fillId="13" borderId="1" xfId="0" applyFont="1" applyFill="1" applyBorder="1" applyAlignment="1">
      <alignment horizontal="center" vertical="center"/>
    </xf>
    <xf numFmtId="0" fontId="14" fillId="14" borderId="1" xfId="0" applyFont="1" applyFill="1" applyBorder="1" applyAlignment="1">
      <alignment horizontal="center" vertical="center"/>
    </xf>
    <xf numFmtId="0" fontId="32" fillId="0" borderId="1" xfId="0" applyFont="1" applyBorder="1" applyAlignment="1">
      <alignment horizontal="center" vertical="center"/>
    </xf>
    <xf numFmtId="0" fontId="13" fillId="0" borderId="0" xfId="0" applyFont="1" applyBorder="1" applyAlignment="1">
      <alignment horizontal="center" vertical="center"/>
    </xf>
    <xf numFmtId="0" fontId="13" fillId="0" borderId="0" xfId="0" applyFont="1" applyBorder="1" applyAlignment="1">
      <alignment horizontal="center" vertical="center"/>
    </xf>
    <xf numFmtId="4" fontId="15" fillId="0" borderId="1" xfId="0" applyNumberFormat="1" applyFont="1" applyBorder="1" applyAlignment="1">
      <alignment horizontal="center" vertical="center" wrapText="1"/>
    </xf>
    <xf numFmtId="0" fontId="33" fillId="0" borderId="1" xfId="0" applyFont="1" applyFill="1" applyBorder="1" applyAlignment="1">
      <alignment horizontal="center" vertical="center"/>
    </xf>
    <xf numFmtId="0" fontId="10" fillId="0" borderId="0" xfId="0" applyFont="1" applyAlignment="1">
      <alignment horizontal="center" vertical="center"/>
    </xf>
    <xf numFmtId="0" fontId="10" fillId="0" borderId="0" xfId="0" applyFont="1" applyBorder="1" applyAlignment="1">
      <alignment horizontal="center" vertical="center"/>
    </xf>
    <xf numFmtId="0" fontId="22" fillId="0" borderId="0" xfId="0" applyFont="1" applyBorder="1" applyAlignment="1">
      <alignment horizontal="center" vertical="center"/>
    </xf>
    <xf numFmtId="10" fontId="22" fillId="0" borderId="0" xfId="1" applyNumberFormat="1" applyFont="1" applyBorder="1" applyAlignment="1" applyProtection="1">
      <alignment horizontal="center" vertical="center"/>
    </xf>
    <xf numFmtId="0" fontId="22" fillId="0" borderId="0" xfId="1" applyNumberFormat="1" applyFont="1" applyBorder="1" applyAlignment="1" applyProtection="1">
      <alignment horizontal="center" vertical="center"/>
    </xf>
    <xf numFmtId="0" fontId="0" fillId="0" borderId="0" xfId="0" applyFill="1"/>
    <xf numFmtId="0" fontId="15" fillId="0" borderId="1" xfId="0" applyFont="1" applyFill="1" applyBorder="1" applyAlignment="1">
      <alignment horizontal="center" vertical="center"/>
    </xf>
    <xf numFmtId="0" fontId="15" fillId="0" borderId="11" xfId="0" applyFont="1" applyFill="1" applyBorder="1" applyAlignment="1">
      <alignment horizontal="center" vertical="center"/>
    </xf>
    <xf numFmtId="0" fontId="14" fillId="0" borderId="1" xfId="0" applyFont="1" applyFill="1" applyBorder="1" applyAlignment="1">
      <alignment horizontal="center" vertical="center"/>
    </xf>
    <xf numFmtId="0" fontId="32" fillId="0" borderId="1" xfId="0" applyFont="1" applyFill="1" applyBorder="1" applyAlignment="1">
      <alignment horizontal="center" vertical="center"/>
    </xf>
    <xf numFmtId="0" fontId="14" fillId="11" borderId="1" xfId="0" applyFont="1" applyFill="1" applyBorder="1" applyAlignment="1">
      <alignment horizontal="center" vertical="center"/>
    </xf>
    <xf numFmtId="0" fontId="14" fillId="12" borderId="1" xfId="0" applyFont="1" applyFill="1" applyBorder="1" applyAlignment="1">
      <alignment horizontal="center" vertical="center"/>
    </xf>
    <xf numFmtId="0" fontId="14" fillId="13" borderId="1" xfId="0" applyFont="1" applyFill="1" applyBorder="1" applyAlignment="1">
      <alignment horizontal="center" vertical="center"/>
    </xf>
    <xf numFmtId="0" fontId="14" fillId="14" borderId="1" xfId="0" applyFont="1" applyFill="1" applyBorder="1" applyAlignment="1">
      <alignment horizontal="center" vertical="center"/>
    </xf>
    <xf numFmtId="0" fontId="22" fillId="0" borderId="1" xfId="0" applyFont="1" applyFill="1" applyBorder="1" applyAlignment="1">
      <alignment horizontal="center" vertical="center"/>
    </xf>
    <xf numFmtId="0" fontId="10" fillId="0" borderId="0" xfId="0" applyFont="1" applyFill="1" applyAlignment="1">
      <alignment horizontal="center" vertical="center"/>
    </xf>
    <xf numFmtId="0" fontId="8" fillId="0" borderId="1" xfId="0" applyFont="1" applyFill="1" applyBorder="1" applyAlignment="1">
      <alignment horizontal="center" vertical="center" wrapText="1"/>
    </xf>
    <xf numFmtId="0" fontId="15" fillId="0" borderId="0" xfId="0" applyFont="1" applyFill="1" applyBorder="1" applyAlignment="1">
      <alignment horizontal="center" vertical="center"/>
    </xf>
    <xf numFmtId="0" fontId="13" fillId="0" borderId="0" xfId="0" applyFont="1" applyFill="1" applyAlignment="1">
      <alignment horizontal="center" vertical="center"/>
    </xf>
    <xf numFmtId="0" fontId="13" fillId="0" borderId="0" xfId="0" applyFont="1" applyFill="1" applyBorder="1" applyAlignment="1">
      <alignment horizontal="center" vertical="center"/>
    </xf>
    <xf numFmtId="0" fontId="22" fillId="0" borderId="0" xfId="0" applyFont="1" applyFill="1" applyBorder="1" applyAlignment="1">
      <alignment horizontal="center" vertical="center"/>
    </xf>
    <xf numFmtId="0" fontId="22" fillId="0" borderId="0" xfId="0" applyFont="1" applyFill="1" applyBorder="1" applyAlignment="1">
      <alignment horizontal="center"/>
    </xf>
    <xf numFmtId="10" fontId="10" fillId="0" borderId="1" xfId="0" applyNumberFormat="1" applyFont="1" applyFill="1" applyBorder="1" applyAlignment="1">
      <alignment horizontal="center" vertical="center"/>
    </xf>
    <xf numFmtId="3" fontId="15" fillId="0" borderId="1" xfId="0" applyNumberFormat="1" applyFont="1" applyFill="1" applyBorder="1" applyAlignment="1">
      <alignment horizontal="center" vertical="center" wrapText="1"/>
    </xf>
    <xf numFmtId="3" fontId="15" fillId="0" borderId="3" xfId="0" applyNumberFormat="1" applyFont="1" applyFill="1" applyBorder="1" applyAlignment="1">
      <alignment horizontal="center" vertical="center" wrapText="1"/>
    </xf>
    <xf numFmtId="0" fontId="35" fillId="0" borderId="4" xfId="0" applyFont="1" applyFill="1" applyBorder="1" applyAlignment="1">
      <alignment horizontal="center" vertical="center"/>
    </xf>
    <xf numFmtId="0" fontId="36" fillId="0" borderId="22" xfId="0" applyFont="1" applyFill="1" applyBorder="1" applyAlignment="1">
      <alignment horizontal="center" vertical="center"/>
    </xf>
    <xf numFmtId="0" fontId="37" fillId="0" borderId="22" xfId="0" applyFont="1" applyFill="1" applyBorder="1"/>
    <xf numFmtId="3" fontId="35" fillId="0" borderId="22" xfId="0" applyNumberFormat="1" applyFont="1" applyFill="1" applyBorder="1" applyAlignment="1">
      <alignment horizontal="center" vertical="center" wrapText="1"/>
    </xf>
    <xf numFmtId="4" fontId="35" fillId="0" borderId="22" xfId="0" applyNumberFormat="1" applyFont="1" applyFill="1" applyBorder="1" applyAlignment="1">
      <alignment horizontal="center" vertical="center" wrapText="1"/>
    </xf>
    <xf numFmtId="10" fontId="35" fillId="0" borderId="23" xfId="1" applyNumberFormat="1" applyFont="1" applyFill="1" applyBorder="1" applyAlignment="1" applyProtection="1">
      <alignment horizontal="center" vertical="center" wrapText="1"/>
    </xf>
    <xf numFmtId="0" fontId="14" fillId="13" borderId="13" xfId="0" applyFont="1" applyFill="1" applyBorder="1" applyAlignment="1">
      <alignment horizontal="center" vertical="center"/>
    </xf>
    <xf numFmtId="0" fontId="32" fillId="0" borderId="13" xfId="0" applyFont="1" applyFill="1" applyBorder="1" applyAlignment="1">
      <alignment horizontal="center" vertical="center"/>
    </xf>
    <xf numFmtId="0" fontId="15" fillId="0" borderId="13" xfId="0" applyFont="1" applyFill="1" applyBorder="1" applyAlignment="1">
      <alignment horizontal="center" vertical="center" wrapText="1"/>
    </xf>
    <xf numFmtId="0" fontId="15" fillId="0" borderId="13" xfId="0" applyFont="1" applyFill="1" applyBorder="1" applyAlignment="1">
      <alignment horizontal="center" vertical="center"/>
    </xf>
    <xf numFmtId="4" fontId="15" fillId="0" borderId="13" xfId="0" applyNumberFormat="1" applyFont="1" applyFill="1" applyBorder="1" applyAlignment="1">
      <alignment horizontal="center" vertical="center" wrapText="1"/>
    </xf>
    <xf numFmtId="10" fontId="15" fillId="0" borderId="13" xfId="1" applyNumberFormat="1" applyFont="1" applyFill="1" applyBorder="1" applyAlignment="1" applyProtection="1">
      <alignment horizontal="center" vertical="center" wrapText="1"/>
    </xf>
    <xf numFmtId="0" fontId="14" fillId="0" borderId="4" xfId="0" applyFont="1" applyBorder="1" applyAlignment="1">
      <alignment horizontal="center" vertical="center"/>
    </xf>
    <xf numFmtId="0" fontId="14" fillId="0" borderId="22" xfId="0" applyFont="1" applyBorder="1" applyAlignment="1">
      <alignment horizontal="center" vertical="center"/>
    </xf>
    <xf numFmtId="0" fontId="15" fillId="0" borderId="22" xfId="0" applyFont="1" applyFill="1" applyBorder="1" applyAlignment="1">
      <alignment horizontal="center" vertical="center" wrapText="1"/>
    </xf>
    <xf numFmtId="0" fontId="15" fillId="0" borderId="22" xfId="0" applyFont="1" applyFill="1" applyBorder="1" applyAlignment="1">
      <alignment horizontal="center" vertical="center"/>
    </xf>
    <xf numFmtId="0" fontId="15" fillId="0" borderId="23"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35" fillId="0" borderId="22" xfId="0" applyFont="1" applyFill="1" applyBorder="1" applyAlignment="1">
      <alignment horizontal="center" vertical="center" wrapText="1"/>
    </xf>
    <xf numFmtId="0" fontId="32" fillId="0" borderId="13" xfId="0" applyFont="1" applyBorder="1" applyAlignment="1">
      <alignment horizontal="center" vertical="center"/>
    </xf>
    <xf numFmtId="0" fontId="13" fillId="0" borderId="13" xfId="0" applyFont="1" applyFill="1" applyBorder="1" applyAlignment="1">
      <alignment horizontal="center" vertical="center"/>
    </xf>
    <xf numFmtId="0" fontId="15" fillId="0" borderId="13" xfId="0" applyFont="1" applyBorder="1" applyAlignment="1">
      <alignment horizontal="center" vertical="center"/>
    </xf>
    <xf numFmtId="0" fontId="15" fillId="0" borderId="22" xfId="0" applyFont="1" applyBorder="1" applyAlignment="1">
      <alignment horizontal="center" vertical="center" wrapText="1"/>
    </xf>
    <xf numFmtId="0" fontId="15" fillId="0" borderId="22" xfId="0" applyFont="1" applyBorder="1" applyAlignment="1">
      <alignment horizontal="center" vertical="center"/>
    </xf>
    <xf numFmtId="0" fontId="15" fillId="0" borderId="23" xfId="0" applyFont="1" applyBorder="1" applyAlignment="1">
      <alignment horizontal="center" vertical="center" wrapText="1"/>
    </xf>
    <xf numFmtId="4" fontId="13" fillId="0" borderId="3" xfId="0" applyNumberFormat="1" applyFont="1" applyFill="1" applyBorder="1" applyAlignment="1">
      <alignment horizontal="center" vertical="center" wrapText="1"/>
    </xf>
    <xf numFmtId="0" fontId="15" fillId="0" borderId="3" xfId="0" applyFont="1" applyBorder="1" applyAlignment="1">
      <alignment horizontal="center" vertical="center"/>
    </xf>
    <xf numFmtId="4" fontId="15" fillId="0" borderId="3" xfId="0" applyNumberFormat="1" applyFont="1" applyFill="1" applyBorder="1" applyAlignment="1">
      <alignment horizontal="center" vertical="center"/>
    </xf>
    <xf numFmtId="10" fontId="15" fillId="0" borderId="3" xfId="1" applyNumberFormat="1" applyFont="1" applyFill="1" applyBorder="1" applyAlignment="1" applyProtection="1">
      <alignment horizontal="center" vertical="center"/>
    </xf>
    <xf numFmtId="0" fontId="35" fillId="0" borderId="4" xfId="0" applyFont="1" applyFill="1" applyBorder="1" applyAlignment="1">
      <alignment horizontal="center" vertical="center" wrapText="1"/>
    </xf>
    <xf numFmtId="4" fontId="36" fillId="0" borderId="22" xfId="0" applyNumberFormat="1" applyFont="1" applyFill="1" applyBorder="1" applyAlignment="1">
      <alignment horizontal="center" vertical="center" wrapText="1"/>
    </xf>
    <xf numFmtId="4" fontId="35" fillId="0" borderId="22" xfId="0" applyNumberFormat="1" applyFont="1" applyFill="1" applyBorder="1" applyAlignment="1">
      <alignment horizontal="center" vertical="center"/>
    </xf>
    <xf numFmtId="10" fontId="35" fillId="0" borderId="23" xfId="1" applyNumberFormat="1" applyFont="1" applyFill="1" applyBorder="1" applyAlignment="1" applyProtection="1">
      <alignment horizontal="center" vertical="center"/>
    </xf>
    <xf numFmtId="4" fontId="13" fillId="0" borderId="13" xfId="0" applyNumberFormat="1" applyFont="1" applyFill="1" applyBorder="1" applyAlignment="1">
      <alignment horizontal="center" vertical="center" wrapText="1"/>
    </xf>
    <xf numFmtId="4" fontId="15" fillId="0" borderId="13" xfId="0" applyNumberFormat="1" applyFont="1" applyFill="1" applyBorder="1" applyAlignment="1">
      <alignment horizontal="center" vertical="center"/>
    </xf>
    <xf numFmtId="10" fontId="15" fillId="0" borderId="13" xfId="1" applyNumberFormat="1" applyFont="1" applyFill="1" applyBorder="1" applyAlignment="1" applyProtection="1">
      <alignment horizontal="center" vertical="center"/>
    </xf>
    <xf numFmtId="0" fontId="15" fillId="0" borderId="23" xfId="0" applyFont="1" applyBorder="1" applyAlignment="1">
      <alignment horizontal="center" vertical="center"/>
    </xf>
    <xf numFmtId="10" fontId="13" fillId="0" borderId="13" xfId="1" applyNumberFormat="1" applyFont="1" applyFill="1" applyBorder="1" applyAlignment="1" applyProtection="1">
      <alignment horizontal="center" vertical="center"/>
    </xf>
    <xf numFmtId="0" fontId="35" fillId="0" borderId="4" xfId="0" applyFont="1" applyBorder="1" applyAlignment="1">
      <alignment horizontal="center" vertical="center"/>
    </xf>
    <xf numFmtId="0" fontId="35" fillId="0" borderId="22" xfId="0" applyFont="1" applyBorder="1" applyAlignment="1">
      <alignment horizontal="center" vertical="center"/>
    </xf>
    <xf numFmtId="0" fontId="35" fillId="0" borderId="22" xfId="0" applyFont="1" applyFill="1" applyBorder="1" applyAlignment="1">
      <alignment horizontal="center" vertical="center"/>
    </xf>
    <xf numFmtId="0" fontId="35" fillId="0" borderId="23" xfId="0" applyFont="1" applyFill="1" applyBorder="1" applyAlignment="1">
      <alignment horizontal="center" vertical="center"/>
    </xf>
    <xf numFmtId="10" fontId="13" fillId="0" borderId="3" xfId="1" applyNumberFormat="1" applyFont="1" applyFill="1" applyBorder="1" applyAlignment="1" applyProtection="1">
      <alignment horizontal="center" vertical="center"/>
    </xf>
    <xf numFmtId="3" fontId="15" fillId="0" borderId="1" xfId="0" applyNumberFormat="1" applyFont="1" applyFill="1" applyBorder="1" applyAlignment="1">
      <alignment horizontal="center" vertical="center"/>
    </xf>
    <xf numFmtId="3" fontId="15" fillId="0" borderId="3" xfId="0" applyNumberFormat="1" applyFont="1" applyFill="1" applyBorder="1" applyAlignment="1">
      <alignment horizontal="center" vertical="center"/>
    </xf>
    <xf numFmtId="164" fontId="35" fillId="0" borderId="22" xfId="0" applyNumberFormat="1" applyFont="1" applyFill="1" applyBorder="1" applyAlignment="1">
      <alignment horizontal="center" vertical="center"/>
    </xf>
    <xf numFmtId="0" fontId="36" fillId="0" borderId="23" xfId="0" applyFont="1" applyFill="1" applyBorder="1" applyAlignment="1">
      <alignment horizontal="center" vertical="center"/>
    </xf>
    <xf numFmtId="0" fontId="35" fillId="0" borderId="22" xfId="0" applyFont="1" applyBorder="1" applyAlignment="1">
      <alignment horizontal="center" vertical="center" wrapText="1"/>
    </xf>
    <xf numFmtId="0" fontId="35" fillId="0" borderId="23" xfId="0" applyFont="1" applyBorder="1" applyAlignment="1">
      <alignment horizontal="center" vertical="center"/>
    </xf>
    <xf numFmtId="2" fontId="15" fillId="0" borderId="3" xfId="0" applyNumberFormat="1" applyFont="1" applyFill="1" applyBorder="1" applyAlignment="1">
      <alignment horizontal="center" vertical="center"/>
    </xf>
    <xf numFmtId="2" fontId="35" fillId="0" borderId="22" xfId="0" applyNumberFormat="1" applyFont="1" applyFill="1" applyBorder="1" applyAlignment="1">
      <alignment horizontal="center" vertical="center"/>
    </xf>
    <xf numFmtId="3" fontId="35" fillId="0" borderId="22" xfId="0" applyNumberFormat="1" applyFont="1" applyFill="1" applyBorder="1" applyAlignment="1">
      <alignment horizontal="center" vertical="center"/>
    </xf>
    <xf numFmtId="0" fontId="14" fillId="0" borderId="22" xfId="0" applyFont="1" applyBorder="1" applyAlignment="1">
      <alignment horizontal="center" vertical="center" wrapText="1"/>
    </xf>
    <xf numFmtId="0" fontId="14" fillId="0" borderId="24" xfId="0" applyFont="1" applyBorder="1" applyAlignment="1">
      <alignment horizontal="center" vertical="center" wrapText="1"/>
    </xf>
    <xf numFmtId="0" fontId="14" fillId="0" borderId="23" xfId="0" applyFont="1" applyBorder="1" applyAlignment="1">
      <alignment horizontal="center" vertical="center"/>
    </xf>
    <xf numFmtId="0" fontId="38" fillId="10" borderId="3" xfId="0" applyFont="1" applyFill="1" applyBorder="1" applyAlignment="1">
      <alignment horizontal="left" vertical="center" wrapText="1"/>
    </xf>
    <xf numFmtId="4" fontId="15" fillId="0" borderId="13" xfId="0" applyNumberFormat="1" applyFont="1" applyBorder="1" applyAlignment="1">
      <alignment horizontal="center" vertical="center"/>
    </xf>
    <xf numFmtId="2" fontId="15" fillId="0" borderId="13" xfId="0" applyNumberFormat="1" applyFont="1" applyFill="1" applyBorder="1" applyAlignment="1">
      <alignment horizontal="center" vertical="center"/>
    </xf>
    <xf numFmtId="0" fontId="35" fillId="0" borderId="23" xfId="0" applyFont="1" applyFill="1" applyBorder="1" applyAlignment="1">
      <alignment horizontal="center" vertical="center" wrapText="1"/>
    </xf>
    <xf numFmtId="0" fontId="35" fillId="0" borderId="4" xfId="0" applyFont="1" applyBorder="1" applyAlignment="1">
      <alignment horizontal="center" vertical="center" wrapText="1"/>
    </xf>
    <xf numFmtId="0" fontId="36" fillId="0" borderId="22" xfId="0" applyFont="1" applyBorder="1" applyAlignment="1">
      <alignment horizontal="center" vertical="center"/>
    </xf>
    <xf numFmtId="0" fontId="36" fillId="0" borderId="23" xfId="0" applyFont="1" applyBorder="1" applyAlignment="1">
      <alignment horizontal="center" vertical="center"/>
    </xf>
    <xf numFmtId="0" fontId="35" fillId="0" borderId="23" xfId="0" applyFont="1" applyBorder="1" applyAlignment="1">
      <alignment horizontal="center" vertical="center" wrapText="1"/>
    </xf>
    <xf numFmtId="10" fontId="35" fillId="0" borderId="23" xfId="1" applyNumberFormat="1" applyFont="1" applyBorder="1" applyAlignment="1" applyProtection="1">
      <alignment horizontal="center" vertical="center" wrapText="1"/>
    </xf>
    <xf numFmtId="4" fontId="35" fillId="0" borderId="22" xfId="0" applyNumberFormat="1" applyFont="1" applyBorder="1" applyAlignment="1">
      <alignment horizontal="center" vertical="center"/>
    </xf>
    <xf numFmtId="10" fontId="35" fillId="0" borderId="23" xfId="1" applyNumberFormat="1" applyFont="1" applyBorder="1" applyAlignment="1" applyProtection="1">
      <alignment horizontal="center" vertical="center"/>
    </xf>
    <xf numFmtId="0" fontId="13" fillId="0" borderId="22" xfId="0" applyFont="1" applyBorder="1" applyAlignment="1">
      <alignment horizontal="center" vertical="center"/>
    </xf>
    <xf numFmtId="0" fontId="13" fillId="0" borderId="23" xfId="0" applyFont="1" applyBorder="1" applyAlignment="1">
      <alignment horizontal="center" vertical="center"/>
    </xf>
    <xf numFmtId="0" fontId="20" fillId="2" borderId="7" xfId="0" applyFont="1" applyFill="1" applyBorder="1" applyAlignment="1">
      <alignment horizontal="center" vertical="center"/>
    </xf>
    <xf numFmtId="0" fontId="12" fillId="2" borderId="27" xfId="0" applyFont="1" applyFill="1" applyBorder="1" applyAlignment="1"/>
    <xf numFmtId="0" fontId="12" fillId="2" borderId="10" xfId="0" applyFont="1" applyFill="1" applyBorder="1" applyAlignment="1"/>
    <xf numFmtId="0" fontId="10" fillId="0" borderId="0" xfId="0" applyFont="1" applyAlignment="1">
      <alignment horizontal="center"/>
    </xf>
    <xf numFmtId="0" fontId="5" fillId="0" borderId="1" xfId="0" applyFont="1" applyFill="1" applyBorder="1" applyAlignment="1">
      <alignment horizontal="center" vertical="center"/>
    </xf>
    <xf numFmtId="0" fontId="10" fillId="0" borderId="1" xfId="0" applyFont="1" applyFill="1" applyBorder="1" applyAlignment="1">
      <alignment horizontal="center" vertical="center"/>
    </xf>
    <xf numFmtId="0" fontId="0" fillId="0" borderId="0" xfId="0" applyFill="1" applyBorder="1"/>
    <xf numFmtId="0" fontId="19" fillId="0" borderId="0" xfId="0" applyFont="1" applyFill="1" applyBorder="1" applyAlignment="1">
      <alignment horizontal="center" vertical="center"/>
    </xf>
    <xf numFmtId="10" fontId="20" fillId="0" borderId="0" xfId="0" applyNumberFormat="1" applyFont="1" applyFill="1" applyBorder="1" applyAlignment="1">
      <alignment horizontal="center"/>
    </xf>
    <xf numFmtId="0" fontId="21" fillId="0" borderId="0" xfId="0" applyFont="1" applyFill="1" applyBorder="1" applyAlignment="1">
      <alignment horizontal="center" vertical="center"/>
    </xf>
    <xf numFmtId="0" fontId="39" fillId="15" borderId="17" xfId="0" applyFont="1" applyFill="1" applyBorder="1" applyAlignment="1">
      <alignment vertical="center"/>
    </xf>
    <xf numFmtId="0" fontId="39" fillId="15" borderId="18" xfId="0" applyFont="1" applyFill="1" applyBorder="1" applyAlignment="1">
      <alignment vertical="center"/>
    </xf>
    <xf numFmtId="0" fontId="39" fillId="15" borderId="19" xfId="0" applyFont="1" applyFill="1" applyBorder="1" applyAlignment="1">
      <alignment vertical="center"/>
    </xf>
    <xf numFmtId="0" fontId="39" fillId="15" borderId="20" xfId="0" applyFont="1" applyFill="1" applyBorder="1" applyAlignment="1">
      <alignment vertical="center"/>
    </xf>
    <xf numFmtId="0" fontId="39" fillId="15" borderId="2" xfId="0" applyFont="1" applyFill="1" applyBorder="1" applyAlignment="1">
      <alignment vertical="center"/>
    </xf>
    <xf numFmtId="0" fontId="39" fillId="15" borderId="21" xfId="0" applyFont="1" applyFill="1" applyBorder="1" applyAlignment="1">
      <alignment vertical="center"/>
    </xf>
    <xf numFmtId="0" fontId="39" fillId="15" borderId="1" xfId="0" applyFont="1" applyFill="1" applyBorder="1" applyAlignment="1">
      <alignment horizontal="center" vertical="center" wrapText="1"/>
    </xf>
    <xf numFmtId="0" fontId="0" fillId="15" borderId="1" xfId="0" applyFill="1" applyBorder="1" applyAlignment="1">
      <alignment horizontal="center" vertical="center"/>
    </xf>
    <xf numFmtId="0" fontId="0" fillId="15" borderId="1" xfId="0" applyFill="1" applyBorder="1" applyAlignment="1">
      <alignment horizontal="center" vertical="center" wrapText="1"/>
    </xf>
    <xf numFmtId="0" fontId="0" fillId="0" borderId="1" xfId="0" applyBorder="1"/>
    <xf numFmtId="4" fontId="0" fillId="0" borderId="1" xfId="0" applyNumberFormat="1" applyBorder="1" applyAlignment="1">
      <alignment horizontal="center" vertical="center"/>
    </xf>
    <xf numFmtId="0" fontId="40" fillId="0" borderId="1" xfId="0" applyFont="1" applyFill="1" applyBorder="1" applyAlignment="1">
      <alignment horizontal="center" vertical="center"/>
    </xf>
    <xf numFmtId="0" fontId="0" fillId="0" borderId="1" xfId="0" applyFill="1" applyBorder="1" applyAlignment="1">
      <alignment horizontal="center" vertical="center"/>
    </xf>
    <xf numFmtId="0" fontId="0" fillId="0" borderId="1" xfId="0" applyFill="1" applyBorder="1"/>
    <xf numFmtId="4" fontId="0" fillId="0" borderId="1" xfId="0" applyNumberFormat="1" applyFill="1" applyBorder="1" applyAlignment="1">
      <alignment horizontal="center" vertical="center"/>
    </xf>
    <xf numFmtId="0" fontId="0" fillId="15" borderId="1" xfId="0" applyFill="1" applyBorder="1"/>
    <xf numFmtId="0" fontId="39" fillId="15" borderId="1" xfId="0" applyFont="1" applyFill="1" applyBorder="1" applyAlignment="1">
      <alignment horizontal="center" vertical="center"/>
    </xf>
    <xf numFmtId="4" fontId="0" fillId="15" borderId="1" xfId="0" applyNumberFormat="1" applyFill="1" applyBorder="1" applyAlignment="1">
      <alignment horizontal="center" vertical="center"/>
    </xf>
    <xf numFmtId="4" fontId="41" fillId="15" borderId="1" xfId="0" applyNumberFormat="1" applyFont="1" applyFill="1" applyBorder="1" applyAlignment="1">
      <alignment horizontal="center" vertical="center"/>
    </xf>
    <xf numFmtId="0" fontId="0" fillId="15" borderId="31" xfId="0" applyFill="1" applyBorder="1" applyAlignment="1">
      <alignment vertical="center"/>
    </xf>
    <xf numFmtId="4" fontId="0" fillId="0" borderId="1" xfId="0" applyNumberFormat="1" applyBorder="1" applyAlignment="1">
      <alignment horizontal="right" vertical="center"/>
    </xf>
    <xf numFmtId="4" fontId="0" fillId="0" borderId="16" xfId="0" applyNumberFormat="1" applyFill="1" applyBorder="1" applyAlignment="1">
      <alignment horizontal="right" vertical="center"/>
    </xf>
    <xf numFmtId="4" fontId="0" fillId="0" borderId="1" xfId="0" applyNumberFormat="1" applyFill="1" applyBorder="1" applyAlignment="1">
      <alignment horizontal="right" vertical="center"/>
    </xf>
    <xf numFmtId="4" fontId="0" fillId="0" borderId="3" xfId="0" applyNumberFormat="1" applyBorder="1" applyAlignment="1">
      <alignment horizontal="right" vertical="center"/>
    </xf>
    <xf numFmtId="4" fontId="27" fillId="0" borderId="1" xfId="0" applyNumberFormat="1" applyFont="1" applyFill="1" applyBorder="1" applyAlignment="1">
      <alignment horizontal="right" vertical="center"/>
    </xf>
    <xf numFmtId="4" fontId="0" fillId="0" borderId="0" xfId="0" applyNumberFormat="1" applyAlignment="1">
      <alignment horizontal="right"/>
    </xf>
    <xf numFmtId="4" fontId="0" fillId="0" borderId="1" xfId="0" applyNumberFormat="1" applyFill="1" applyBorder="1" applyAlignment="1">
      <alignment horizontal="right"/>
    </xf>
    <xf numFmtId="4" fontId="0" fillId="0" borderId="0" xfId="0" applyNumberFormat="1" applyFill="1" applyAlignment="1">
      <alignment horizontal="right"/>
    </xf>
    <xf numFmtId="0" fontId="13" fillId="0" borderId="0" xfId="0" applyFont="1" applyBorder="1" applyAlignment="1">
      <alignment horizontal="center" vertical="center"/>
    </xf>
    <xf numFmtId="10" fontId="10" fillId="0" borderId="0" xfId="0" applyNumberFormat="1" applyFont="1" applyFill="1" applyBorder="1" applyAlignment="1">
      <alignment horizontal="center" vertical="center"/>
    </xf>
    <xf numFmtId="4" fontId="0" fillId="0" borderId="0" xfId="0" applyNumberFormat="1" applyFill="1"/>
    <xf numFmtId="0" fontId="40" fillId="0" borderId="1" xfId="0" applyFont="1" applyFill="1" applyBorder="1"/>
    <xf numFmtId="4" fontId="0" fillId="0" borderId="0" xfId="0" applyNumberFormat="1" applyFill="1" applyAlignment="1">
      <alignment horizontal="right" vertical="center"/>
    </xf>
    <xf numFmtId="4" fontId="0" fillId="0" borderId="13" xfId="0" applyNumberFormat="1" applyFill="1" applyBorder="1" applyAlignment="1">
      <alignment horizontal="right" vertical="center"/>
    </xf>
    <xf numFmtId="0" fontId="45" fillId="0" borderId="0" xfId="0" applyFont="1" applyAlignment="1">
      <alignment horizontal="justify" vertical="center"/>
    </xf>
    <xf numFmtId="0" fontId="47" fillId="0" borderId="0" xfId="0" applyFont="1" applyAlignment="1">
      <alignment horizontal="justify" vertical="center"/>
    </xf>
    <xf numFmtId="0" fontId="47" fillId="0" borderId="0" xfId="0" applyFont="1" applyAlignment="1">
      <alignment vertical="center"/>
    </xf>
    <xf numFmtId="0" fontId="50" fillId="0" borderId="0" xfId="6" applyAlignment="1">
      <alignment vertical="center"/>
    </xf>
    <xf numFmtId="0" fontId="44" fillId="0" borderId="0" xfId="0" applyFont="1" applyAlignment="1">
      <alignment vertical="center"/>
    </xf>
    <xf numFmtId="0" fontId="51" fillId="0" borderId="0" xfId="0" applyFont="1" applyAlignment="1">
      <alignment horizontal="center" vertical="center"/>
    </xf>
    <xf numFmtId="4" fontId="15" fillId="0" borderId="0" xfId="0" applyNumberFormat="1" applyFont="1" applyFill="1" applyBorder="1" applyAlignment="1">
      <alignment horizontal="center" vertical="center"/>
    </xf>
    <xf numFmtId="4" fontId="13" fillId="0" borderId="0" xfId="0" applyNumberFormat="1" applyFont="1" applyBorder="1" applyAlignment="1">
      <alignment horizontal="center" vertical="center"/>
    </xf>
    <xf numFmtId="4" fontId="43" fillId="0" borderId="0" xfId="0" applyNumberFormat="1" applyFont="1" applyBorder="1" applyAlignment="1">
      <alignment horizontal="center" vertical="center"/>
    </xf>
    <xf numFmtId="4" fontId="36" fillId="0" borderId="0" xfId="0" applyNumberFormat="1" applyFont="1" applyBorder="1" applyAlignment="1">
      <alignment horizontal="center" vertical="center"/>
    </xf>
    <xf numFmtId="4" fontId="2" fillId="15" borderId="1" xfId="7" applyNumberFormat="1" applyFill="1" applyBorder="1" applyAlignment="1">
      <alignment horizontal="center" vertical="center"/>
    </xf>
    <xf numFmtId="4" fontId="0" fillId="0" borderId="0" xfId="0" applyNumberFormat="1" applyBorder="1"/>
    <xf numFmtId="4" fontId="0" fillId="0" borderId="0" xfId="0" applyNumberFormat="1" applyFill="1" applyBorder="1" applyAlignment="1">
      <alignment horizontal="center" vertical="center"/>
    </xf>
    <xf numFmtId="0" fontId="39" fillId="0" borderId="0" xfId="0" applyFont="1" applyFill="1" applyBorder="1" applyAlignment="1">
      <alignment vertical="center" wrapText="1"/>
    </xf>
    <xf numFmtId="4" fontId="2" fillId="0" borderId="0" xfId="7" applyNumberFormat="1" applyFill="1" applyBorder="1" applyAlignment="1">
      <alignment horizontal="center" vertical="center"/>
    </xf>
    <xf numFmtId="4" fontId="0" fillId="0" borderId="0" xfId="0" applyNumberFormat="1" applyFill="1" applyBorder="1"/>
    <xf numFmtId="4" fontId="0" fillId="0" borderId="0" xfId="0" applyNumberFormat="1" applyBorder="1" applyAlignment="1">
      <alignment horizontal="right" vertical="center"/>
    </xf>
    <xf numFmtId="0" fontId="6" fillId="2" borderId="1" xfId="0" applyFont="1" applyFill="1" applyBorder="1" applyAlignment="1">
      <alignment horizontal="center" vertical="center"/>
    </xf>
    <xf numFmtId="0" fontId="8" fillId="2" borderId="4" xfId="0" applyFont="1" applyFill="1" applyBorder="1" applyAlignment="1">
      <alignment horizontal="center" vertical="center"/>
    </xf>
    <xf numFmtId="0" fontId="8" fillId="2" borderId="12" xfId="0" applyFont="1" applyFill="1" applyBorder="1" applyAlignment="1">
      <alignment horizontal="center" vertical="center"/>
    </xf>
    <xf numFmtId="0" fontId="30" fillId="8" borderId="1" xfId="2" applyFont="1" applyFill="1" applyBorder="1" applyAlignment="1">
      <alignment horizontal="center" wrapText="1"/>
    </xf>
    <xf numFmtId="0" fontId="24" fillId="0" borderId="2" xfId="2" applyFont="1" applyBorder="1" applyAlignment="1">
      <alignment horizontal="center" wrapText="1"/>
    </xf>
    <xf numFmtId="0" fontId="10" fillId="0" borderId="1" xfId="0" applyFont="1" applyBorder="1" applyAlignment="1">
      <alignment horizontal="left"/>
    </xf>
    <xf numFmtId="0" fontId="16" fillId="5" borderId="1" xfId="0" applyFont="1" applyFill="1" applyBorder="1" applyAlignment="1">
      <alignment horizontal="center" vertical="center" wrapText="1"/>
    </xf>
    <xf numFmtId="0" fontId="16" fillId="5" borderId="1" xfId="0" applyFont="1" applyFill="1" applyBorder="1" applyAlignment="1">
      <alignment horizontal="left" vertical="center" wrapText="1"/>
    </xf>
    <xf numFmtId="0" fontId="11" fillId="2" borderId="1" xfId="0" applyFont="1" applyFill="1" applyBorder="1" applyAlignment="1">
      <alignment horizontal="center"/>
    </xf>
    <xf numFmtId="0" fontId="15" fillId="0" borderId="13" xfId="0" applyFont="1" applyBorder="1" applyAlignment="1">
      <alignment horizontal="left" vertical="center"/>
    </xf>
    <xf numFmtId="0" fontId="38" fillId="10" borderId="3" xfId="0" applyFont="1" applyFill="1" applyBorder="1" applyAlignment="1">
      <alignment horizontal="left" vertical="center" wrapText="1"/>
    </xf>
    <xf numFmtId="0" fontId="13" fillId="4" borderId="3" xfId="0" applyFont="1" applyFill="1" applyBorder="1" applyAlignment="1">
      <alignment horizontal="center" vertical="center"/>
    </xf>
    <xf numFmtId="0" fontId="15" fillId="0" borderId="13" xfId="0" applyFont="1" applyFill="1" applyBorder="1" applyAlignment="1">
      <alignment horizontal="left" vertical="center"/>
    </xf>
    <xf numFmtId="0" fontId="13" fillId="4" borderId="3" xfId="0" applyFont="1" applyFill="1" applyBorder="1" applyAlignment="1">
      <alignment horizontal="center" vertical="center" wrapText="1"/>
    </xf>
    <xf numFmtId="0" fontId="15" fillId="0" borderId="13" xfId="0" applyFont="1" applyFill="1" applyBorder="1" applyAlignment="1">
      <alignment horizontal="left" vertical="center" wrapText="1"/>
    </xf>
    <xf numFmtId="0" fontId="13" fillId="4" borderId="1" xfId="0" applyFont="1" applyFill="1" applyBorder="1" applyAlignment="1">
      <alignment horizontal="center" vertical="center"/>
    </xf>
    <xf numFmtId="0" fontId="38" fillId="10" borderId="28" xfId="0" applyFont="1" applyFill="1" applyBorder="1" applyAlignment="1">
      <alignment horizontal="center" vertical="center" wrapText="1"/>
    </xf>
    <xf numFmtId="0" fontId="38" fillId="10" borderId="29" xfId="0" applyFont="1" applyFill="1" applyBorder="1" applyAlignment="1">
      <alignment horizontal="center" vertical="center" wrapText="1"/>
    </xf>
    <xf numFmtId="0" fontId="38" fillId="10" borderId="30" xfId="0" applyFont="1" applyFill="1" applyBorder="1" applyAlignment="1">
      <alignment horizontal="center" vertical="center" wrapText="1"/>
    </xf>
    <xf numFmtId="0" fontId="15" fillId="0" borderId="20" xfId="0" applyFont="1" applyBorder="1" applyAlignment="1">
      <alignment horizontal="left" vertical="center"/>
    </xf>
    <xf numFmtId="0" fontId="15" fillId="0" borderId="2" xfId="0" applyFont="1" applyBorder="1" applyAlignment="1">
      <alignment horizontal="left" vertical="center"/>
    </xf>
    <xf numFmtId="0" fontId="15" fillId="0" borderId="21" xfId="0" applyFont="1" applyBorder="1" applyAlignment="1">
      <alignment horizontal="left" vertical="center"/>
    </xf>
    <xf numFmtId="0" fontId="16" fillId="5" borderId="1" xfId="0" applyFont="1" applyFill="1" applyBorder="1" applyAlignment="1">
      <alignment horizontal="center" vertical="center"/>
    </xf>
    <xf numFmtId="0" fontId="9" fillId="0" borderId="16" xfId="0" applyFont="1" applyBorder="1" applyAlignment="1">
      <alignment horizontal="center" wrapText="1"/>
    </xf>
    <xf numFmtId="0" fontId="13" fillId="0" borderId="0" xfId="0" applyFont="1" applyBorder="1" applyAlignment="1">
      <alignment horizontal="center" vertical="center"/>
    </xf>
    <xf numFmtId="0" fontId="36" fillId="4" borderId="4" xfId="0" applyFont="1" applyFill="1" applyBorder="1" applyAlignment="1">
      <alignment horizontal="center" vertical="center"/>
    </xf>
    <xf numFmtId="0" fontId="36" fillId="4" borderId="23" xfId="0" applyFont="1" applyFill="1" applyBorder="1" applyAlignment="1">
      <alignment horizontal="center" vertical="center"/>
    </xf>
    <xf numFmtId="0" fontId="36" fillId="4" borderId="4" xfId="0" applyFont="1" applyFill="1" applyBorder="1" applyAlignment="1">
      <alignment horizontal="center" vertical="center" wrapText="1"/>
    </xf>
    <xf numFmtId="0" fontId="36" fillId="4" borderId="23" xfId="0" applyFont="1" applyFill="1" applyBorder="1" applyAlignment="1">
      <alignment horizontal="center" vertical="center" wrapText="1"/>
    </xf>
    <xf numFmtId="0" fontId="36" fillId="4" borderId="14" xfId="0" applyFont="1" applyFill="1" applyBorder="1" applyAlignment="1">
      <alignment horizontal="center" vertical="center" wrapText="1"/>
    </xf>
    <xf numFmtId="0" fontId="36" fillId="4" borderId="26" xfId="0" applyFont="1" applyFill="1" applyBorder="1" applyAlignment="1">
      <alignment horizontal="center" vertical="center" wrapText="1"/>
    </xf>
    <xf numFmtId="0" fontId="36" fillId="4" borderId="14" xfId="0" applyFont="1" applyFill="1" applyBorder="1" applyAlignment="1">
      <alignment horizontal="center" vertical="center"/>
    </xf>
    <xf numFmtId="0" fontId="36" fillId="4" borderId="25" xfId="0" applyFont="1" applyFill="1" applyBorder="1" applyAlignment="1">
      <alignment horizontal="center" vertical="center"/>
    </xf>
    <xf numFmtId="0" fontId="36" fillId="4" borderId="26" xfId="0" applyFont="1" applyFill="1" applyBorder="1" applyAlignment="1">
      <alignment horizontal="center" vertical="center"/>
    </xf>
    <xf numFmtId="0" fontId="36" fillId="4" borderId="22" xfId="0" applyFont="1" applyFill="1" applyBorder="1" applyAlignment="1">
      <alignment horizontal="center" vertical="center" wrapText="1"/>
    </xf>
    <xf numFmtId="0" fontId="17" fillId="0" borderId="1" xfId="0" applyFont="1" applyBorder="1" applyAlignment="1">
      <alignment horizontal="center"/>
    </xf>
    <xf numFmtId="0" fontId="18" fillId="5" borderId="1" xfId="0" applyFont="1" applyFill="1" applyBorder="1" applyAlignment="1">
      <alignment horizontal="center" vertical="center" wrapText="1"/>
    </xf>
    <xf numFmtId="0" fontId="34" fillId="5" borderId="1" xfId="0" applyFont="1" applyFill="1" applyBorder="1" applyAlignment="1">
      <alignment horizontal="center" vertical="center" wrapText="1"/>
    </xf>
    <xf numFmtId="0" fontId="36" fillId="4" borderId="22" xfId="0" applyFont="1" applyFill="1" applyBorder="1" applyAlignment="1">
      <alignment horizontal="center" vertical="center"/>
    </xf>
    <xf numFmtId="0" fontId="39" fillId="15" borderId="16" xfId="0" applyFont="1" applyFill="1" applyBorder="1" applyAlignment="1">
      <alignment horizontal="center" vertical="center" wrapText="1"/>
    </xf>
    <xf numFmtId="0" fontId="39" fillId="15" borderId="32" xfId="0" applyFont="1" applyFill="1" applyBorder="1" applyAlignment="1">
      <alignment horizontal="center" vertical="center" wrapText="1"/>
    </xf>
    <xf numFmtId="2" fontId="0" fillId="0" borderId="0" xfId="0" applyNumberFormat="1"/>
  </cellXfs>
  <cellStyles count="8">
    <cellStyle name="Hiperlink" xfId="6" builtinId="8"/>
    <cellStyle name="Normal" xfId="0" builtinId="0"/>
    <cellStyle name="Normal 2" xfId="2"/>
    <cellStyle name="Normal 2 2" xfId="4"/>
    <cellStyle name="Normal 3" xfId="7"/>
    <cellStyle name="Porcentagem" xfId="1" builtinId="5"/>
    <cellStyle name="Porcentagem 2" xfId="3"/>
    <cellStyle name="Porcentagem 2 2" xfId="5"/>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0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390960</xdr:colOff>
      <xdr:row>16</xdr:row>
      <xdr:rowOff>104760</xdr:rowOff>
    </xdr:from>
    <xdr:to>
      <xdr:col>13</xdr:col>
      <xdr:colOff>1216440</xdr:colOff>
      <xdr:row>28</xdr:row>
      <xdr:rowOff>28440</xdr:rowOff>
    </xdr:to>
    <xdr:pic>
      <xdr:nvPicPr>
        <xdr:cNvPr id="2" name="Imagem 1">
          <a:extLst>
            <a:ext uri="{FF2B5EF4-FFF2-40B4-BE49-F238E27FC236}">
              <a16:creationId xmlns:a16="http://schemas.microsoft.com/office/drawing/2014/main" xmlns="" id="{00000000-0008-0000-0300-000002000000}"/>
            </a:ext>
          </a:extLst>
        </xdr:cNvPr>
        <xdr:cNvPicPr/>
      </xdr:nvPicPr>
      <xdr:blipFill>
        <a:blip xmlns:r="http://schemas.openxmlformats.org/officeDocument/2006/relationships" r:embed="rId1"/>
        <a:srcRect l="10625" t="32511" r="29177" b="21217"/>
        <a:stretch/>
      </xdr:blipFill>
      <xdr:spPr>
        <a:xfrm>
          <a:off x="5821200" y="3079080"/>
          <a:ext cx="5359320" cy="2209680"/>
        </a:xfrm>
        <a:prstGeom prst="rect">
          <a:avLst/>
        </a:prstGeom>
        <a:ln>
          <a:noFill/>
        </a:ln>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mfrural.com.br/busca/mudas-reflorestamento" TargetMode="External"/><Relationship Id="rId1" Type="http://schemas.openxmlformats.org/officeDocument/2006/relationships/hyperlink" Target="http://www.ceasacampinas.com.b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topLeftCell="B7" zoomScaleNormal="100" workbookViewId="0">
      <selection activeCell="C5" sqref="C5"/>
    </sheetView>
  </sheetViews>
  <sheetFormatPr defaultColWidth="8.28515625" defaultRowHeight="15" x14ac:dyDescent="0.25"/>
  <cols>
    <col min="1" max="1" width="36.140625" style="1" hidden="1" customWidth="1"/>
    <col min="2" max="2" width="28.85546875" style="1" customWidth="1"/>
    <col min="3" max="3" width="147.28515625" style="2" customWidth="1"/>
    <col min="4" max="4" width="34.28515625" style="1" customWidth="1"/>
  </cols>
  <sheetData>
    <row r="1" spans="1:4" ht="18.75" customHeight="1" x14ac:dyDescent="0.25">
      <c r="A1" s="282" t="s">
        <v>0</v>
      </c>
      <c r="B1" s="285" t="s">
        <v>1</v>
      </c>
      <c r="C1" s="285"/>
      <c r="D1" s="285"/>
    </row>
    <row r="2" spans="1:4" ht="15" customHeight="1" x14ac:dyDescent="0.25">
      <c r="A2" s="282"/>
      <c r="B2" s="285"/>
      <c r="C2" s="285"/>
      <c r="D2" s="285"/>
    </row>
    <row r="3" spans="1:4" ht="15" customHeight="1" x14ac:dyDescent="0.3">
      <c r="A3" s="3"/>
      <c r="B3" s="76"/>
      <c r="C3" s="76"/>
      <c r="D3" s="76"/>
    </row>
    <row r="4" spans="1:4" ht="15" customHeight="1" thickBot="1" x14ac:dyDescent="0.3">
      <c r="A4" s="4" t="s">
        <v>2</v>
      </c>
      <c r="B4" s="77" t="s">
        <v>3</v>
      </c>
      <c r="C4" s="77" t="s">
        <v>4</v>
      </c>
      <c r="D4" s="77" t="s">
        <v>5</v>
      </c>
    </row>
    <row r="5" spans="1:4" ht="133.5" customHeight="1" thickBot="1" x14ac:dyDescent="0.3">
      <c r="A5" s="283" t="s">
        <v>6</v>
      </c>
      <c r="B5" s="71" t="s">
        <v>139</v>
      </c>
      <c r="C5" s="78" t="s">
        <v>7</v>
      </c>
      <c r="D5" s="62" t="s">
        <v>8</v>
      </c>
    </row>
    <row r="6" spans="1:4" ht="333.75" customHeight="1" thickBot="1" x14ac:dyDescent="0.3">
      <c r="A6" s="283"/>
      <c r="B6" s="72" t="s">
        <v>140</v>
      </c>
      <c r="C6" s="74" t="s">
        <v>9</v>
      </c>
      <c r="D6" s="79" t="s">
        <v>10</v>
      </c>
    </row>
    <row r="7" spans="1:4" ht="15" customHeight="1" thickBot="1" x14ac:dyDescent="0.3">
      <c r="B7" s="63"/>
      <c r="C7" s="64"/>
      <c r="D7" s="65"/>
    </row>
    <row r="8" spans="1:4" ht="259.5" customHeight="1" thickBot="1" x14ac:dyDescent="0.3">
      <c r="A8" s="284" t="s">
        <v>11</v>
      </c>
      <c r="B8" s="61" t="s">
        <v>141</v>
      </c>
      <c r="C8" s="73" t="s">
        <v>142</v>
      </c>
      <c r="D8" s="62" t="s">
        <v>8</v>
      </c>
    </row>
    <row r="9" spans="1:4" ht="105.75" customHeight="1" thickBot="1" x14ac:dyDescent="0.3">
      <c r="A9" s="284"/>
      <c r="B9" s="80" t="s">
        <v>143</v>
      </c>
      <c r="C9" s="74" t="s">
        <v>12</v>
      </c>
      <c r="D9" s="79" t="s">
        <v>8</v>
      </c>
    </row>
    <row r="10" spans="1:4" ht="15.75" thickBot="1" x14ac:dyDescent="0.3">
      <c r="B10" s="66"/>
      <c r="C10" s="67"/>
      <c r="D10" s="65"/>
    </row>
    <row r="11" spans="1:4" ht="375" customHeight="1" thickBot="1" x14ac:dyDescent="0.3">
      <c r="A11" s="6" t="s">
        <v>13</v>
      </c>
      <c r="B11" s="81" t="s">
        <v>144</v>
      </c>
      <c r="C11" s="82" t="s">
        <v>145</v>
      </c>
      <c r="D11" s="83" t="s">
        <v>10</v>
      </c>
    </row>
    <row r="12" spans="1:4" ht="15" customHeight="1" thickBot="1" x14ac:dyDescent="0.3">
      <c r="B12" s="66"/>
      <c r="C12" s="64"/>
      <c r="D12" s="65"/>
    </row>
    <row r="13" spans="1:4" s="8" customFormat="1" ht="166.5" customHeight="1" x14ac:dyDescent="0.25">
      <c r="A13" s="7" t="s">
        <v>14</v>
      </c>
      <c r="B13" s="68" t="s">
        <v>146</v>
      </c>
      <c r="C13" s="75" t="s">
        <v>147</v>
      </c>
      <c r="D13" s="62" t="s">
        <v>8</v>
      </c>
    </row>
    <row r="14" spans="1:4" ht="15" customHeight="1" thickBot="1" x14ac:dyDescent="0.3">
      <c r="B14" s="69"/>
      <c r="C14" s="67"/>
      <c r="D14" s="65"/>
    </row>
    <row r="15" spans="1:4" ht="99" customHeight="1" thickBot="1" x14ac:dyDescent="0.3">
      <c r="A15" s="284" t="s">
        <v>15</v>
      </c>
      <c r="B15" s="71" t="s">
        <v>148</v>
      </c>
      <c r="C15" s="73" t="s">
        <v>138</v>
      </c>
      <c r="D15" s="62" t="s">
        <v>10</v>
      </c>
    </row>
    <row r="16" spans="1:4" ht="58.5" customHeight="1" thickBot="1" x14ac:dyDescent="0.3">
      <c r="A16" s="284"/>
      <c r="B16" s="72" t="s">
        <v>16</v>
      </c>
      <c r="C16" s="74" t="s">
        <v>17</v>
      </c>
      <c r="D16" s="70" t="s">
        <v>8</v>
      </c>
    </row>
    <row r="17" spans="1:4" ht="107.25" customHeight="1" thickBot="1" x14ac:dyDescent="0.3">
      <c r="A17" s="284"/>
      <c r="B17" s="72" t="s">
        <v>18</v>
      </c>
      <c r="C17" s="74" t="s">
        <v>137</v>
      </c>
      <c r="D17" s="70" t="s">
        <v>10</v>
      </c>
    </row>
    <row r="18" spans="1:4" ht="57.75" customHeight="1" thickBot="1" x14ac:dyDescent="0.3">
      <c r="A18" s="5" t="s">
        <v>19</v>
      </c>
      <c r="B18" s="72" t="s">
        <v>20</v>
      </c>
      <c r="C18" s="74" t="s">
        <v>21</v>
      </c>
      <c r="D18" s="70" t="s">
        <v>10</v>
      </c>
    </row>
    <row r="21" spans="1:4" x14ac:dyDescent="0.25">
      <c r="B21" s="9"/>
    </row>
  </sheetData>
  <mergeCells count="5">
    <mergeCell ref="A1:A2"/>
    <mergeCell ref="A5:A6"/>
    <mergeCell ref="A8:A9"/>
    <mergeCell ref="A15:A17"/>
    <mergeCell ref="B1:D2"/>
  </mergeCells>
  <pageMargins left="0.51180555555555496" right="0.51180555555555496" top="0.78749999999999998" bottom="0.78749999999999998" header="0.51180555555555496" footer="0.51180555555555496"/>
  <pageSetup paperSize="9" firstPageNumber="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6"/>
  <sheetViews>
    <sheetView topLeftCell="A8" zoomScale="130" zoomScaleNormal="130" workbookViewId="0">
      <selection activeCell="B20" sqref="B20"/>
    </sheetView>
  </sheetViews>
  <sheetFormatPr defaultColWidth="8.28515625" defaultRowHeight="15" x14ac:dyDescent="0.25"/>
  <cols>
    <col min="1" max="1" width="11.42578125" style="10" customWidth="1"/>
    <col min="2" max="2" width="95" style="10" customWidth="1"/>
  </cols>
  <sheetData>
    <row r="1" spans="1:2" ht="15" customHeight="1" x14ac:dyDescent="0.25">
      <c r="A1" s="286" t="s">
        <v>22</v>
      </c>
      <c r="B1" s="286"/>
    </row>
    <row r="2" spans="1:2" x14ac:dyDescent="0.25">
      <c r="A2" s="84"/>
      <c r="B2" s="85" t="s">
        <v>23</v>
      </c>
    </row>
    <row r="3" spans="1:2" x14ac:dyDescent="0.25">
      <c r="A3" s="86" t="s">
        <v>24</v>
      </c>
      <c r="B3" s="87" t="s">
        <v>25</v>
      </c>
    </row>
    <row r="4" spans="1:2" x14ac:dyDescent="0.25">
      <c r="A4" s="89">
        <v>5</v>
      </c>
      <c r="B4" s="91" t="s">
        <v>26</v>
      </c>
    </row>
    <row r="5" spans="1:2" x14ac:dyDescent="0.25">
      <c r="A5" s="89">
        <v>4</v>
      </c>
      <c r="B5" s="91" t="s">
        <v>27</v>
      </c>
    </row>
    <row r="6" spans="1:2" x14ac:dyDescent="0.25">
      <c r="A6" s="89">
        <v>3</v>
      </c>
      <c r="B6" s="91" t="s">
        <v>28</v>
      </c>
    </row>
    <row r="7" spans="1:2" x14ac:dyDescent="0.25">
      <c r="A7" s="89">
        <v>2</v>
      </c>
      <c r="B7" s="91" t="s">
        <v>29</v>
      </c>
    </row>
    <row r="8" spans="1:2" x14ac:dyDescent="0.25">
      <c r="A8" s="89">
        <v>1</v>
      </c>
      <c r="B8" s="91" t="s">
        <v>149</v>
      </c>
    </row>
    <row r="9" spans="1:2" x14ac:dyDescent="0.25">
      <c r="A9" s="86" t="s">
        <v>24</v>
      </c>
      <c r="B9" s="87" t="s">
        <v>30</v>
      </c>
    </row>
    <row r="10" spans="1:2" ht="36.75" x14ac:dyDescent="0.25">
      <c r="A10" s="89">
        <v>3</v>
      </c>
      <c r="B10" s="91" t="s">
        <v>175</v>
      </c>
    </row>
    <row r="11" spans="1:2" x14ac:dyDescent="0.25">
      <c r="A11" s="89">
        <v>2</v>
      </c>
      <c r="B11" s="91" t="s">
        <v>31</v>
      </c>
    </row>
    <row r="12" spans="1:2" x14ac:dyDescent="0.25">
      <c r="A12" s="89">
        <v>1</v>
      </c>
      <c r="B12" s="91" t="s">
        <v>172</v>
      </c>
    </row>
    <row r="13" spans="1:2" x14ac:dyDescent="0.25">
      <c r="A13" s="90"/>
      <c r="B13" s="85" t="s">
        <v>32</v>
      </c>
    </row>
    <row r="14" spans="1:2" x14ac:dyDescent="0.25">
      <c r="A14" s="86" t="s">
        <v>24</v>
      </c>
      <c r="B14" s="87" t="s">
        <v>33</v>
      </c>
    </row>
    <row r="15" spans="1:2" ht="48.75" x14ac:dyDescent="0.25">
      <c r="A15" s="88">
        <v>3</v>
      </c>
      <c r="B15" s="91" t="s">
        <v>34</v>
      </c>
    </row>
    <row r="16" spans="1:2" ht="48" x14ac:dyDescent="0.25">
      <c r="A16" s="88">
        <v>2</v>
      </c>
      <c r="B16" s="92" t="s">
        <v>35</v>
      </c>
    </row>
    <row r="17" spans="1:2" ht="24.75" x14ac:dyDescent="0.25">
      <c r="A17" s="88">
        <v>1</v>
      </c>
      <c r="B17" s="91" t="s">
        <v>36</v>
      </c>
    </row>
    <row r="18" spans="1:2" x14ac:dyDescent="0.25">
      <c r="A18" s="86" t="s">
        <v>24</v>
      </c>
      <c r="B18" s="87" t="s">
        <v>37</v>
      </c>
    </row>
    <row r="19" spans="1:2" x14ac:dyDescent="0.25">
      <c r="A19" s="89">
        <v>3</v>
      </c>
      <c r="B19" s="91" t="s">
        <v>38</v>
      </c>
    </row>
    <row r="20" spans="1:2" x14ac:dyDescent="0.25">
      <c r="A20" s="89">
        <v>2</v>
      </c>
      <c r="B20" s="91" t="s">
        <v>39</v>
      </c>
    </row>
    <row r="21" spans="1:2" x14ac:dyDescent="0.25">
      <c r="A21" s="89">
        <v>1</v>
      </c>
      <c r="B21" s="91" t="s">
        <v>343</v>
      </c>
    </row>
    <row r="22" spans="1:2" x14ac:dyDescent="0.25">
      <c r="A22" s="90"/>
      <c r="B22" s="85" t="s">
        <v>40</v>
      </c>
    </row>
    <row r="23" spans="1:2" x14ac:dyDescent="0.25">
      <c r="A23" s="86" t="s">
        <v>24</v>
      </c>
      <c r="B23" s="87" t="s">
        <v>41</v>
      </c>
    </row>
    <row r="24" spans="1:2" ht="36.75" x14ac:dyDescent="0.25">
      <c r="A24" s="88">
        <v>3</v>
      </c>
      <c r="B24" s="91" t="s">
        <v>42</v>
      </c>
    </row>
    <row r="25" spans="1:2" ht="24.75" x14ac:dyDescent="0.25">
      <c r="A25" s="88">
        <v>2</v>
      </c>
      <c r="B25" s="91" t="s">
        <v>43</v>
      </c>
    </row>
    <row r="26" spans="1:2" ht="24.75" x14ac:dyDescent="0.25">
      <c r="A26" s="88">
        <v>1</v>
      </c>
      <c r="B26" s="91" t="s">
        <v>44</v>
      </c>
    </row>
    <row r="27" spans="1:2" x14ac:dyDescent="0.25">
      <c r="A27" s="90"/>
      <c r="B27" s="85" t="s">
        <v>45</v>
      </c>
    </row>
    <row r="28" spans="1:2" x14ac:dyDescent="0.25">
      <c r="A28" s="86" t="s">
        <v>24</v>
      </c>
      <c r="B28" s="87" t="s">
        <v>46</v>
      </c>
    </row>
    <row r="29" spans="1:2" ht="36.75" x14ac:dyDescent="0.25">
      <c r="A29" s="88">
        <v>3</v>
      </c>
      <c r="B29" s="93" t="s">
        <v>150</v>
      </c>
    </row>
    <row r="30" spans="1:2" ht="24.75" x14ac:dyDescent="0.25">
      <c r="A30" s="88">
        <v>2</v>
      </c>
      <c r="B30" s="93" t="s">
        <v>151</v>
      </c>
    </row>
    <row r="31" spans="1:2" x14ac:dyDescent="0.25">
      <c r="A31" s="88">
        <v>1</v>
      </c>
      <c r="B31" s="93" t="s">
        <v>152</v>
      </c>
    </row>
    <row r="32" spans="1:2" x14ac:dyDescent="0.25">
      <c r="A32" s="90"/>
      <c r="B32" s="85" t="s">
        <v>47</v>
      </c>
    </row>
    <row r="33" spans="1:2" x14ac:dyDescent="0.25">
      <c r="A33" s="86" t="s">
        <v>24</v>
      </c>
      <c r="B33" s="87" t="s">
        <v>48</v>
      </c>
    </row>
    <row r="34" spans="1:2" x14ac:dyDescent="0.25">
      <c r="A34" s="88">
        <v>3</v>
      </c>
      <c r="B34" s="91" t="s">
        <v>153</v>
      </c>
    </row>
    <row r="35" spans="1:2" x14ac:dyDescent="0.25">
      <c r="A35" s="88">
        <v>2</v>
      </c>
      <c r="B35" s="91" t="s">
        <v>374</v>
      </c>
    </row>
    <row r="36" spans="1:2" x14ac:dyDescent="0.25">
      <c r="A36" s="88">
        <v>1</v>
      </c>
      <c r="B36" s="91" t="s">
        <v>154</v>
      </c>
    </row>
    <row r="37" spans="1:2" x14ac:dyDescent="0.25">
      <c r="A37" s="86" t="s">
        <v>24</v>
      </c>
      <c r="B37" s="87" t="s">
        <v>49</v>
      </c>
    </row>
    <row r="38" spans="1:2" x14ac:dyDescent="0.25">
      <c r="A38" s="89">
        <v>3</v>
      </c>
      <c r="B38" s="91" t="s">
        <v>50</v>
      </c>
    </row>
    <row r="39" spans="1:2" x14ac:dyDescent="0.25">
      <c r="A39" s="89">
        <v>2</v>
      </c>
      <c r="B39" s="91" t="s">
        <v>51</v>
      </c>
    </row>
    <row r="40" spans="1:2" x14ac:dyDescent="0.25">
      <c r="A40" s="89">
        <v>1</v>
      </c>
      <c r="B40" s="91" t="s">
        <v>52</v>
      </c>
    </row>
    <row r="41" spans="1:2" x14ac:dyDescent="0.25">
      <c r="A41" s="86" t="s">
        <v>24</v>
      </c>
      <c r="B41" s="87" t="s">
        <v>53</v>
      </c>
    </row>
    <row r="42" spans="1:2" x14ac:dyDescent="0.25">
      <c r="A42" s="89">
        <v>2</v>
      </c>
      <c r="B42" s="91" t="s">
        <v>155</v>
      </c>
    </row>
    <row r="43" spans="1:2" x14ac:dyDescent="0.25">
      <c r="A43" s="89">
        <v>1</v>
      </c>
      <c r="B43" s="94" t="s">
        <v>156</v>
      </c>
    </row>
    <row r="44" spans="1:2" x14ac:dyDescent="0.25">
      <c r="A44" s="85"/>
      <c r="B44" s="85" t="s">
        <v>19</v>
      </c>
    </row>
    <row r="45" spans="1:2" x14ac:dyDescent="0.25">
      <c r="A45" s="86" t="s">
        <v>24</v>
      </c>
      <c r="B45" s="87" t="s">
        <v>54</v>
      </c>
    </row>
    <row r="46" spans="1:2" ht="24" x14ac:dyDescent="0.25">
      <c r="A46" s="89" t="s">
        <v>55</v>
      </c>
      <c r="B46" s="92" t="s">
        <v>56</v>
      </c>
    </row>
  </sheetData>
  <mergeCells count="1">
    <mergeCell ref="A1:B1"/>
  </mergeCells>
  <pageMargins left="0.51180555555555496" right="0.51180555555555496" top="0.78749999999999998" bottom="0.78749999999999998" header="0.51180555555555496" footer="0.51180555555555496"/>
  <pageSetup paperSize="9" firstPageNumber="0"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4"/>
  <sheetViews>
    <sheetView zoomScaleNormal="100" workbookViewId="0">
      <selection activeCell="E38" sqref="E38"/>
    </sheetView>
  </sheetViews>
  <sheetFormatPr defaultColWidth="8.28515625" defaultRowHeight="15" x14ac:dyDescent="0.25"/>
  <cols>
    <col min="1" max="1" width="12.7109375" customWidth="1"/>
    <col min="2" max="13" width="10.7109375" style="24" customWidth="1"/>
    <col min="14" max="14" width="18.28515625" style="24" customWidth="1"/>
    <col min="17" max="17" width="40" customWidth="1"/>
  </cols>
  <sheetData>
    <row r="1" spans="1:17" ht="15" customHeight="1" x14ac:dyDescent="0.25">
      <c r="B1" s="288" t="s">
        <v>107</v>
      </c>
      <c r="C1" s="289" t="s">
        <v>1</v>
      </c>
      <c r="D1" s="289"/>
      <c r="E1" s="289"/>
      <c r="F1" s="289"/>
      <c r="G1" s="289"/>
      <c r="H1" s="289"/>
      <c r="I1" s="289"/>
      <c r="J1" s="289"/>
      <c r="K1" s="289"/>
      <c r="L1" s="289"/>
      <c r="M1" s="289"/>
      <c r="N1" s="289"/>
    </row>
    <row r="2" spans="1:17" x14ac:dyDescent="0.25">
      <c r="A2" s="25"/>
      <c r="B2" s="288"/>
      <c r="C2" s="289"/>
      <c r="D2" s="289"/>
      <c r="E2" s="289"/>
      <c r="F2" s="289"/>
      <c r="G2" s="289"/>
      <c r="H2" s="289"/>
      <c r="I2" s="289"/>
      <c r="J2" s="289"/>
      <c r="K2" s="289"/>
      <c r="L2" s="289"/>
      <c r="M2" s="289"/>
      <c r="N2" s="289"/>
    </row>
    <row r="4" spans="1:17" x14ac:dyDescent="0.25">
      <c r="B4" s="290" t="s">
        <v>108</v>
      </c>
      <c r="C4" s="290"/>
      <c r="D4" s="290"/>
      <c r="E4" s="290"/>
      <c r="F4" s="290"/>
      <c r="G4" s="290"/>
      <c r="H4" s="290"/>
      <c r="I4" s="290"/>
      <c r="J4" s="290"/>
      <c r="K4" s="290"/>
      <c r="L4" s="290"/>
      <c r="M4" s="290"/>
      <c r="N4" s="290"/>
    </row>
    <row r="5" spans="1:17" x14ac:dyDescent="0.25">
      <c r="B5" s="26"/>
      <c r="C5" s="26" t="s">
        <v>109</v>
      </c>
      <c r="D5" s="26" t="s">
        <v>110</v>
      </c>
      <c r="E5" s="26" t="s">
        <v>111</v>
      </c>
      <c r="F5" s="26" t="s">
        <v>112</v>
      </c>
      <c r="G5" s="26" t="s">
        <v>113</v>
      </c>
      <c r="H5" s="26" t="s">
        <v>114</v>
      </c>
      <c r="I5" s="26" t="s">
        <v>115</v>
      </c>
      <c r="J5" s="26" t="s">
        <v>116</v>
      </c>
      <c r="K5" s="26" t="s">
        <v>117</v>
      </c>
      <c r="L5" s="26" t="s">
        <v>118</v>
      </c>
      <c r="M5" s="27" t="s">
        <v>119</v>
      </c>
      <c r="N5" s="27" t="s">
        <v>120</v>
      </c>
    </row>
    <row r="6" spans="1:17" x14ac:dyDescent="0.25">
      <c r="B6" s="26" t="s">
        <v>109</v>
      </c>
      <c r="C6" s="28">
        <v>1</v>
      </c>
      <c r="D6" s="26">
        <f>1/3</f>
        <v>0.33333333333333331</v>
      </c>
      <c r="E6" s="26">
        <f>1/7</f>
        <v>0.14285714285714285</v>
      </c>
      <c r="F6" s="29">
        <f>1/5</f>
        <v>0.2</v>
      </c>
      <c r="G6" s="29">
        <f>1/5</f>
        <v>0.2</v>
      </c>
      <c r="H6" s="29">
        <f>1/5</f>
        <v>0.2</v>
      </c>
      <c r="I6" s="29">
        <f>1/8</f>
        <v>0.125</v>
      </c>
      <c r="J6" s="29">
        <f>1/5</f>
        <v>0.2</v>
      </c>
      <c r="K6" s="29">
        <f>1/7</f>
        <v>0.14285714285714285</v>
      </c>
      <c r="L6" s="29">
        <f>1/4</f>
        <v>0.25</v>
      </c>
      <c r="M6" s="30">
        <f t="shared" ref="M6:M15" si="0">GEOMEAN(C6:L6)</f>
        <v>0.22550972063684332</v>
      </c>
      <c r="N6" s="31">
        <f>M6/M16</f>
        <v>1.5011791351079645E-2</v>
      </c>
      <c r="Q6" s="11" t="s">
        <v>25</v>
      </c>
    </row>
    <row r="7" spans="1:17" x14ac:dyDescent="0.25">
      <c r="B7" s="26" t="s">
        <v>110</v>
      </c>
      <c r="C7" s="32">
        <f>1/D6</f>
        <v>3</v>
      </c>
      <c r="D7" s="28">
        <v>1</v>
      </c>
      <c r="E7" s="26">
        <f>1/3</f>
        <v>0.33333333333333331</v>
      </c>
      <c r="F7" s="29">
        <f>1/3</f>
        <v>0.33333333333333331</v>
      </c>
      <c r="G7" s="29">
        <f>1/3</f>
        <v>0.33333333333333331</v>
      </c>
      <c r="H7" s="29">
        <f>1/3</f>
        <v>0.33333333333333331</v>
      </c>
      <c r="I7" s="29">
        <f>1/7</f>
        <v>0.14285714285714285</v>
      </c>
      <c r="J7" s="29">
        <f>1/3</f>
        <v>0.33333333333333331</v>
      </c>
      <c r="K7" s="29">
        <f>1/5</f>
        <v>0.2</v>
      </c>
      <c r="L7" s="29">
        <f>1/2</f>
        <v>0.5</v>
      </c>
      <c r="M7" s="30">
        <f t="shared" si="0"/>
        <v>0.42134873472644324</v>
      </c>
      <c r="N7" s="31">
        <f>M7/M16</f>
        <v>2.8048455179192723E-2</v>
      </c>
      <c r="Q7" s="11" t="s">
        <v>30</v>
      </c>
    </row>
    <row r="8" spans="1:17" x14ac:dyDescent="0.25">
      <c r="B8" s="26" t="s">
        <v>111</v>
      </c>
      <c r="C8" s="32">
        <f>1/E6</f>
        <v>7</v>
      </c>
      <c r="D8" s="32">
        <f>1/E7</f>
        <v>3</v>
      </c>
      <c r="E8" s="28">
        <v>1</v>
      </c>
      <c r="F8" s="26">
        <v>2</v>
      </c>
      <c r="G8" s="26">
        <f>2</f>
        <v>2</v>
      </c>
      <c r="H8" s="26">
        <f>5</f>
        <v>5</v>
      </c>
      <c r="I8" s="26">
        <f>1/5</f>
        <v>0.2</v>
      </c>
      <c r="J8" s="26">
        <f>1</f>
        <v>1</v>
      </c>
      <c r="K8" s="29">
        <f>1/3</f>
        <v>0.33333333333333331</v>
      </c>
      <c r="L8" s="26">
        <f>5</f>
        <v>5</v>
      </c>
      <c r="M8" s="30">
        <f t="shared" si="0"/>
        <v>1.6391277527348698</v>
      </c>
      <c r="N8" s="31">
        <f>M8/M16</f>
        <v>0.10911389430278871</v>
      </c>
      <c r="Q8" s="11" t="s">
        <v>33</v>
      </c>
    </row>
    <row r="9" spans="1:17" x14ac:dyDescent="0.25">
      <c r="B9" s="26" t="s">
        <v>112</v>
      </c>
      <c r="C9" s="32">
        <f>1/F6</f>
        <v>5</v>
      </c>
      <c r="D9" s="32">
        <f>1/F7</f>
        <v>3</v>
      </c>
      <c r="E9" s="32">
        <f>1/F8</f>
        <v>0.5</v>
      </c>
      <c r="F9" s="28">
        <v>1</v>
      </c>
      <c r="G9" s="26">
        <f>1/2</f>
        <v>0.5</v>
      </c>
      <c r="H9" s="26">
        <f>3</f>
        <v>3</v>
      </c>
      <c r="I9" s="26">
        <f>1/7</f>
        <v>0.14285714285714285</v>
      </c>
      <c r="J9" s="26">
        <f>1/3</f>
        <v>0.33333333333333331</v>
      </c>
      <c r="K9" s="26">
        <f>1/5</f>
        <v>0.2</v>
      </c>
      <c r="L9" s="26">
        <f>5</f>
        <v>5</v>
      </c>
      <c r="M9" s="30">
        <f t="shared" si="0"/>
        <v>0.93949251148327262</v>
      </c>
      <c r="N9" s="31">
        <f>M9/M16</f>
        <v>6.254038858484795E-2</v>
      </c>
      <c r="Q9" s="11" t="s">
        <v>37</v>
      </c>
    </row>
    <row r="10" spans="1:17" x14ac:dyDescent="0.25">
      <c r="B10" s="26" t="s">
        <v>113</v>
      </c>
      <c r="C10" s="32">
        <f>1/G6</f>
        <v>5</v>
      </c>
      <c r="D10" s="32">
        <f>1/G7</f>
        <v>3</v>
      </c>
      <c r="E10" s="32">
        <f>1/G8</f>
        <v>0.5</v>
      </c>
      <c r="F10" s="32">
        <f>1/G9</f>
        <v>2</v>
      </c>
      <c r="G10" s="28">
        <v>1</v>
      </c>
      <c r="H10" s="26">
        <f>5</f>
        <v>5</v>
      </c>
      <c r="I10" s="26">
        <f>1/5</f>
        <v>0.2</v>
      </c>
      <c r="J10" s="26">
        <f>1</f>
        <v>1</v>
      </c>
      <c r="K10" s="26">
        <f>1/3</f>
        <v>0.33333333333333331</v>
      </c>
      <c r="L10" s="26">
        <f>5</f>
        <v>5</v>
      </c>
      <c r="M10" s="30">
        <f t="shared" si="0"/>
        <v>1.3797296614612149</v>
      </c>
      <c r="N10" s="31">
        <f>M10/M16</f>
        <v>9.1846212838452651E-2</v>
      </c>
      <c r="Q10" s="11" t="s">
        <v>41</v>
      </c>
    </row>
    <row r="11" spans="1:17" x14ac:dyDescent="0.25">
      <c r="B11" s="26" t="s">
        <v>114</v>
      </c>
      <c r="C11" s="32">
        <f>1/H6</f>
        <v>5</v>
      </c>
      <c r="D11" s="32">
        <f>1/H7</f>
        <v>3</v>
      </c>
      <c r="E11" s="32">
        <f>1/H8</f>
        <v>0.2</v>
      </c>
      <c r="F11" s="32">
        <f>1/H9</f>
        <v>0.33333333333333331</v>
      </c>
      <c r="G11" s="32">
        <f>1/H10</f>
        <v>0.2</v>
      </c>
      <c r="H11" s="28">
        <v>1</v>
      </c>
      <c r="I11" s="26">
        <f>1/7</f>
        <v>0.14285714285714285</v>
      </c>
      <c r="J11" s="26">
        <f>1/3</f>
        <v>0.33333333333333331</v>
      </c>
      <c r="K11" s="26">
        <f>1/5</f>
        <v>0.2</v>
      </c>
      <c r="L11" s="26">
        <f>3</f>
        <v>3</v>
      </c>
      <c r="M11" s="30">
        <f t="shared" si="0"/>
        <v>0.59661778461822546</v>
      </c>
      <c r="N11" s="31">
        <f>M11/M16</f>
        <v>3.9715812133239423E-2</v>
      </c>
      <c r="Q11" s="11" t="s">
        <v>46</v>
      </c>
    </row>
    <row r="12" spans="1:17" x14ac:dyDescent="0.25">
      <c r="B12" s="26" t="s">
        <v>115</v>
      </c>
      <c r="C12" s="32">
        <f>1/I6</f>
        <v>8</v>
      </c>
      <c r="D12" s="32">
        <f>1/I7</f>
        <v>7</v>
      </c>
      <c r="E12" s="32">
        <f>1/I8</f>
        <v>5</v>
      </c>
      <c r="F12" s="32">
        <f>1/I9</f>
        <v>7</v>
      </c>
      <c r="G12" s="32">
        <f>1/I10</f>
        <v>5</v>
      </c>
      <c r="H12" s="32">
        <f>1/I11</f>
        <v>7</v>
      </c>
      <c r="I12" s="28">
        <v>1</v>
      </c>
      <c r="J12" s="26">
        <f>5</f>
        <v>5</v>
      </c>
      <c r="K12" s="26">
        <f>4</f>
        <v>4</v>
      </c>
      <c r="L12" s="26">
        <f>7</f>
        <v>7</v>
      </c>
      <c r="M12" s="30">
        <f t="shared" si="0"/>
        <v>4.9916625150938589</v>
      </c>
      <c r="N12" s="31">
        <f>M12/M16</f>
        <v>0.33228632433218458</v>
      </c>
      <c r="Q12" s="11" t="s">
        <v>48</v>
      </c>
    </row>
    <row r="13" spans="1:17" x14ac:dyDescent="0.25">
      <c r="B13" s="26" t="s">
        <v>116</v>
      </c>
      <c r="C13" s="32">
        <f>1/J6</f>
        <v>5</v>
      </c>
      <c r="D13" s="32">
        <f>1/J7</f>
        <v>3</v>
      </c>
      <c r="E13" s="32">
        <f>1/J8</f>
        <v>1</v>
      </c>
      <c r="F13" s="32">
        <f>1/J9</f>
        <v>3</v>
      </c>
      <c r="G13" s="32">
        <f>1/J10</f>
        <v>1</v>
      </c>
      <c r="H13" s="32">
        <f>1/J11</f>
        <v>3</v>
      </c>
      <c r="I13" s="32">
        <f>1/J12</f>
        <v>0.2</v>
      </c>
      <c r="J13" s="28">
        <v>1</v>
      </c>
      <c r="K13" s="26">
        <f>1/4</f>
        <v>0.25</v>
      </c>
      <c r="L13" s="26">
        <f>5</f>
        <v>5</v>
      </c>
      <c r="M13" s="30">
        <f t="shared" si="0"/>
        <v>1.4217635557785027</v>
      </c>
      <c r="N13" s="31">
        <f>M13/M16</f>
        <v>9.4644336348971361E-2</v>
      </c>
      <c r="Q13" s="11" t="s">
        <v>49</v>
      </c>
    </row>
    <row r="14" spans="1:17" x14ac:dyDescent="0.25">
      <c r="B14" s="26" t="s">
        <v>117</v>
      </c>
      <c r="C14" s="32">
        <f>1/K6</f>
        <v>7</v>
      </c>
      <c r="D14" s="32">
        <f>1/K7</f>
        <v>5</v>
      </c>
      <c r="E14" s="32">
        <f>1/K8</f>
        <v>3</v>
      </c>
      <c r="F14" s="32">
        <f>1/K9</f>
        <v>5</v>
      </c>
      <c r="G14" s="32">
        <f>1/K10</f>
        <v>3</v>
      </c>
      <c r="H14" s="32">
        <f>1/K11</f>
        <v>5</v>
      </c>
      <c r="I14" s="32">
        <f>1/K12</f>
        <v>0.25</v>
      </c>
      <c r="J14" s="32">
        <f>1/K13</f>
        <v>4</v>
      </c>
      <c r="K14" s="28">
        <v>1</v>
      </c>
      <c r="L14" s="29">
        <f>8</f>
        <v>8</v>
      </c>
      <c r="M14" s="30">
        <f t="shared" si="0"/>
        <v>3.0194931933648612</v>
      </c>
      <c r="N14" s="31">
        <f>M14/M16</f>
        <v>0.20100242985886119</v>
      </c>
      <c r="Q14" s="11" t="s">
        <v>53</v>
      </c>
    </row>
    <row r="15" spans="1:17" ht="24.75" x14ac:dyDescent="0.25">
      <c r="B15" s="26" t="s">
        <v>118</v>
      </c>
      <c r="C15" s="32">
        <f>1/L6</f>
        <v>4</v>
      </c>
      <c r="D15" s="32">
        <f>1/L7</f>
        <v>2</v>
      </c>
      <c r="E15" s="32">
        <f>1/L8</f>
        <v>0.2</v>
      </c>
      <c r="F15" s="32">
        <f>1/L9</f>
        <v>0.2</v>
      </c>
      <c r="G15" s="32">
        <f>1/L10</f>
        <v>0.2</v>
      </c>
      <c r="H15" s="32">
        <f>1/L11</f>
        <v>0.33333333333333331</v>
      </c>
      <c r="I15" s="32">
        <f>1/L12</f>
        <v>0.14285714285714285</v>
      </c>
      <c r="J15" s="32">
        <f>1/L13</f>
        <v>0.2</v>
      </c>
      <c r="K15" s="32">
        <f>1/L14</f>
        <v>0.125</v>
      </c>
      <c r="L15" s="28">
        <v>1</v>
      </c>
      <c r="M15" s="30">
        <f t="shared" si="0"/>
        <v>0.38742716515497577</v>
      </c>
      <c r="N15" s="31">
        <f>M15/M16</f>
        <v>2.5790355070381688E-2</v>
      </c>
      <c r="Q15" s="11" t="s">
        <v>121</v>
      </c>
    </row>
    <row r="16" spans="1:17" x14ac:dyDescent="0.25">
      <c r="B16" s="26" t="s">
        <v>122</v>
      </c>
      <c r="C16" s="26">
        <f t="shared" ref="C16:M16" si="1">SUM(C6:C15)</f>
        <v>50</v>
      </c>
      <c r="D16" s="26">
        <f t="shared" si="1"/>
        <v>30.333333333333332</v>
      </c>
      <c r="E16" s="26">
        <f t="shared" si="1"/>
        <v>11.876190476190477</v>
      </c>
      <c r="F16" s="26">
        <f t="shared" si="1"/>
        <v>21.066666666666666</v>
      </c>
      <c r="G16" s="26">
        <f t="shared" si="1"/>
        <v>13.433333333333334</v>
      </c>
      <c r="H16" s="26">
        <f t="shared" si="1"/>
        <v>29.866666666666664</v>
      </c>
      <c r="I16" s="26">
        <f t="shared" si="1"/>
        <v>2.5464285714285713</v>
      </c>
      <c r="J16" s="26">
        <f t="shared" si="1"/>
        <v>13.399999999999999</v>
      </c>
      <c r="K16" s="26">
        <f t="shared" si="1"/>
        <v>6.7845238095238098</v>
      </c>
      <c r="L16" s="26">
        <f t="shared" si="1"/>
        <v>39.75</v>
      </c>
      <c r="M16" s="33">
        <f t="shared" si="1"/>
        <v>15.022172595053069</v>
      </c>
      <c r="N16" s="31">
        <f>M16/M16</f>
        <v>1</v>
      </c>
    </row>
    <row r="18" spans="2:7" x14ac:dyDescent="0.25">
      <c r="B18" s="26" t="s">
        <v>123</v>
      </c>
      <c r="C18" s="30">
        <f>MMULT(C16:L16,N6:N15)</f>
        <v>11.137997217139683</v>
      </c>
    </row>
    <row r="19" spans="2:7" x14ac:dyDescent="0.25">
      <c r="B19" s="26" t="s">
        <v>124</v>
      </c>
      <c r="C19" s="30">
        <f>(C18-10)/(10-1)</f>
        <v>0.12644413523774251</v>
      </c>
    </row>
    <row r="20" spans="2:7" x14ac:dyDescent="0.25">
      <c r="B20" s="26" t="s">
        <v>125</v>
      </c>
      <c r="C20" s="34">
        <f>C19/1.4</f>
        <v>9.0317239455530371E-2</v>
      </c>
      <c r="D20" s="35"/>
    </row>
    <row r="21" spans="2:7" x14ac:dyDescent="0.25">
      <c r="C21" s="36"/>
    </row>
    <row r="22" spans="2:7" x14ac:dyDescent="0.25">
      <c r="B22" s="37"/>
      <c r="C22" s="287" t="s">
        <v>126</v>
      </c>
      <c r="D22" s="287"/>
      <c r="E22" s="287"/>
      <c r="F22" s="287"/>
      <c r="G22" s="287"/>
    </row>
    <row r="23" spans="2:7" x14ac:dyDescent="0.25">
      <c r="B23" s="30"/>
      <c r="C23" s="287" t="s">
        <v>127</v>
      </c>
      <c r="D23" s="287"/>
      <c r="E23" s="287"/>
      <c r="F23" s="287"/>
      <c r="G23" s="287"/>
    </row>
    <row r="24" spans="2:7" x14ac:dyDescent="0.25">
      <c r="B24" s="38"/>
      <c r="C24" s="287" t="s">
        <v>128</v>
      </c>
      <c r="D24" s="287"/>
      <c r="E24" s="287"/>
      <c r="F24" s="287"/>
      <c r="G24" s="287"/>
    </row>
  </sheetData>
  <mergeCells count="6">
    <mergeCell ref="C24:G24"/>
    <mergeCell ref="B1:B2"/>
    <mergeCell ref="C1:N2"/>
    <mergeCell ref="B4:N4"/>
    <mergeCell ref="C22:G22"/>
    <mergeCell ref="C23:G23"/>
  </mergeCells>
  <pageMargins left="0.51180555555555496" right="0.51180555555555496" top="0.78749999999999998" bottom="0.78749999999999998" header="0.51180555555555496" footer="0.51180555555555496"/>
  <pageSetup paperSize="9" firstPageNumber="0" orientation="portrait" horizontalDpi="300" verticalDpi="30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T291"/>
  <sheetViews>
    <sheetView topLeftCell="D183" zoomScaleNormal="100" workbookViewId="0">
      <selection activeCell="L194" sqref="L194:Q240"/>
    </sheetView>
  </sheetViews>
  <sheetFormatPr defaultColWidth="8.28515625" defaultRowHeight="15" x14ac:dyDescent="0.25"/>
  <cols>
    <col min="2" max="2" width="19.28515625" customWidth="1"/>
    <col min="3" max="6" width="16.5703125" customWidth="1"/>
    <col min="7" max="8" width="13.7109375" customWidth="1"/>
    <col min="9" max="10" width="15.42578125" customWidth="1"/>
    <col min="13" max="13" width="20.42578125" customWidth="1"/>
    <col min="14" max="14" width="18" customWidth="1"/>
    <col min="15" max="15" width="24.140625" customWidth="1"/>
    <col min="16" max="16" width="15.28515625" customWidth="1"/>
    <col min="17" max="17" width="13.140625" customWidth="1"/>
    <col min="18" max="18" width="11.85546875" customWidth="1"/>
    <col min="19" max="19" width="12.28515625" customWidth="1"/>
    <col min="20" max="20" width="14.85546875" customWidth="1"/>
  </cols>
  <sheetData>
    <row r="2" spans="1:20" ht="22.5" customHeight="1" thickBot="1" x14ac:dyDescent="0.3">
      <c r="B2" s="292" t="s">
        <v>57</v>
      </c>
      <c r="C2" s="292"/>
      <c r="D2" s="292"/>
      <c r="E2" s="292"/>
      <c r="F2" s="292"/>
      <c r="G2" s="298" t="s">
        <v>8</v>
      </c>
      <c r="H2" s="299"/>
      <c r="I2" s="299"/>
      <c r="J2" s="12"/>
      <c r="M2" s="292" t="s">
        <v>170</v>
      </c>
      <c r="N2" s="292"/>
      <c r="O2" s="292"/>
      <c r="P2" s="208"/>
      <c r="Q2" s="298" t="s">
        <v>10</v>
      </c>
      <c r="R2" s="299"/>
      <c r="S2" s="299"/>
      <c r="T2" s="300"/>
    </row>
    <row r="3" spans="1:20" ht="68.25" thickBot="1" x14ac:dyDescent="0.3">
      <c r="A3" s="165" t="s">
        <v>186</v>
      </c>
      <c r="B3" s="166" t="s">
        <v>58</v>
      </c>
      <c r="C3" s="205" t="s">
        <v>59</v>
      </c>
      <c r="D3" s="205" t="s">
        <v>60</v>
      </c>
      <c r="E3" s="206" t="s">
        <v>61</v>
      </c>
      <c r="F3" s="206" t="s">
        <v>62</v>
      </c>
      <c r="G3" s="206" t="s">
        <v>63</v>
      </c>
      <c r="H3" s="166" t="s">
        <v>64</v>
      </c>
      <c r="I3" s="207" t="s">
        <v>65</v>
      </c>
      <c r="J3" s="14"/>
      <c r="L3" s="165" t="s">
        <v>186</v>
      </c>
      <c r="M3" s="166" t="s">
        <v>58</v>
      </c>
      <c r="N3" s="167" t="s">
        <v>66</v>
      </c>
      <c r="O3" s="167" t="s">
        <v>174</v>
      </c>
      <c r="P3" s="167" t="s">
        <v>67</v>
      </c>
      <c r="Q3" s="167" t="s">
        <v>68</v>
      </c>
      <c r="R3" s="168" t="s">
        <v>64</v>
      </c>
      <c r="S3" s="167" t="s">
        <v>69</v>
      </c>
      <c r="T3" s="169" t="s">
        <v>65</v>
      </c>
    </row>
    <row r="4" spans="1:20" x14ac:dyDescent="0.25">
      <c r="A4" s="159">
        <v>1</v>
      </c>
      <c r="B4" s="160" t="s">
        <v>176</v>
      </c>
      <c r="C4" s="163">
        <v>7480.27</v>
      </c>
      <c r="D4" s="187">
        <v>97.85</v>
      </c>
      <c r="E4" s="163">
        <v>7644.05</v>
      </c>
      <c r="F4" s="187">
        <v>8.3000000000000007</v>
      </c>
      <c r="G4" s="162" t="s">
        <v>74</v>
      </c>
      <c r="H4" s="162">
        <v>4</v>
      </c>
      <c r="I4" s="188">
        <f>H4/H47</f>
        <v>2.8169014084507043E-2</v>
      </c>
      <c r="J4" s="14"/>
      <c r="L4" s="159">
        <v>1</v>
      </c>
      <c r="M4" s="160" t="s">
        <v>176</v>
      </c>
      <c r="N4" s="161" t="s">
        <v>71</v>
      </c>
      <c r="O4" s="161" t="s">
        <v>71</v>
      </c>
      <c r="P4" s="161" t="s">
        <v>71</v>
      </c>
      <c r="Q4" s="161" t="s">
        <v>76</v>
      </c>
      <c r="R4" s="162">
        <v>1</v>
      </c>
      <c r="S4" s="163">
        <f>R47/R4</f>
        <v>84</v>
      </c>
      <c r="T4" s="164">
        <f>S4/S47</f>
        <v>3.7267080745341616E-2</v>
      </c>
    </row>
    <row r="5" spans="1:20" x14ac:dyDescent="0.25">
      <c r="A5" s="121">
        <v>1</v>
      </c>
      <c r="B5" s="137" t="s">
        <v>177</v>
      </c>
      <c r="C5" s="98">
        <v>8889.8799999999992</v>
      </c>
      <c r="D5" s="99">
        <v>76.11</v>
      </c>
      <c r="E5" s="98">
        <v>11679.06</v>
      </c>
      <c r="F5" s="99">
        <v>9.7100000000000009</v>
      </c>
      <c r="G5" s="134" t="s">
        <v>74</v>
      </c>
      <c r="H5" s="134">
        <v>4</v>
      </c>
      <c r="I5" s="100">
        <f>H5/H47</f>
        <v>2.8169014084507043E-2</v>
      </c>
      <c r="J5" s="14"/>
      <c r="L5" s="121">
        <v>1</v>
      </c>
      <c r="M5" s="117" t="s">
        <v>177</v>
      </c>
      <c r="N5" s="102" t="s">
        <v>72</v>
      </c>
      <c r="O5" s="102" t="s">
        <v>71</v>
      </c>
      <c r="P5" s="102" t="s">
        <v>72</v>
      </c>
      <c r="Q5" s="102" t="s">
        <v>75</v>
      </c>
      <c r="R5" s="97">
        <v>2</v>
      </c>
      <c r="S5" s="98">
        <f>R47/R5</f>
        <v>42</v>
      </c>
      <c r="T5" s="104">
        <f>S5/S47</f>
        <v>1.8633540372670808E-2</v>
      </c>
    </row>
    <row r="6" spans="1:20" x14ac:dyDescent="0.25">
      <c r="A6" s="121">
        <v>1</v>
      </c>
      <c r="B6" s="137" t="s">
        <v>178</v>
      </c>
      <c r="C6" s="98">
        <v>15294.02</v>
      </c>
      <c r="D6" s="99">
        <v>98.15</v>
      </c>
      <c r="E6" s="98">
        <v>15581.26</v>
      </c>
      <c r="F6" s="99">
        <v>12.4</v>
      </c>
      <c r="G6" s="134" t="s">
        <v>74</v>
      </c>
      <c r="H6" s="134">
        <v>5</v>
      </c>
      <c r="I6" s="100">
        <f>H6/H47</f>
        <v>3.5211267605633804E-2</v>
      </c>
      <c r="J6" s="14"/>
      <c r="L6" s="121">
        <v>1</v>
      </c>
      <c r="M6" s="117" t="s">
        <v>178</v>
      </c>
      <c r="N6" s="102" t="s">
        <v>72</v>
      </c>
      <c r="O6" s="102" t="s">
        <v>71</v>
      </c>
      <c r="P6" s="102" t="s">
        <v>72</v>
      </c>
      <c r="Q6" s="102" t="s">
        <v>75</v>
      </c>
      <c r="R6" s="97">
        <v>2</v>
      </c>
      <c r="S6" s="98">
        <f>R47/R6</f>
        <v>42</v>
      </c>
      <c r="T6" s="104">
        <f>S6/S47</f>
        <v>1.8633540372670808E-2</v>
      </c>
    </row>
    <row r="7" spans="1:20" x14ac:dyDescent="0.25">
      <c r="A7" s="121">
        <v>1</v>
      </c>
      <c r="B7" s="137" t="s">
        <v>179</v>
      </c>
      <c r="C7" s="98">
        <v>0</v>
      </c>
      <c r="D7" s="99">
        <v>0</v>
      </c>
      <c r="E7" s="98">
        <v>0</v>
      </c>
      <c r="F7" s="99">
        <v>0</v>
      </c>
      <c r="G7" s="118" t="s">
        <v>70</v>
      </c>
      <c r="H7" s="134">
        <v>1</v>
      </c>
      <c r="I7" s="100">
        <f>H7/H47</f>
        <v>7.0422535211267607E-3</v>
      </c>
      <c r="J7" s="14"/>
      <c r="L7" s="121">
        <v>1</v>
      </c>
      <c r="M7" s="117" t="s">
        <v>179</v>
      </c>
      <c r="N7" s="102" t="s">
        <v>72</v>
      </c>
      <c r="O7" s="102" t="s">
        <v>72</v>
      </c>
      <c r="P7" s="102" t="s">
        <v>72</v>
      </c>
      <c r="Q7" s="102" t="s">
        <v>73</v>
      </c>
      <c r="R7" s="97">
        <v>3</v>
      </c>
      <c r="S7" s="98">
        <f>R47/R7</f>
        <v>28</v>
      </c>
      <c r="T7" s="104">
        <f>S7/S47</f>
        <v>1.2422360248447204E-2</v>
      </c>
    </row>
    <row r="8" spans="1:20" x14ac:dyDescent="0.25">
      <c r="A8" s="121">
        <v>1</v>
      </c>
      <c r="B8" s="137" t="s">
        <v>180</v>
      </c>
      <c r="C8" s="98">
        <v>0</v>
      </c>
      <c r="D8" s="99">
        <v>0</v>
      </c>
      <c r="E8" s="98">
        <v>0</v>
      </c>
      <c r="F8" s="99">
        <v>0</v>
      </c>
      <c r="G8" s="118" t="s">
        <v>70</v>
      </c>
      <c r="H8" s="134">
        <v>1</v>
      </c>
      <c r="I8" s="100">
        <f>H8/H47</f>
        <v>7.0422535211267607E-3</v>
      </c>
      <c r="J8" s="14"/>
      <c r="L8" s="121">
        <v>1</v>
      </c>
      <c r="M8" s="117" t="s">
        <v>180</v>
      </c>
      <c r="N8" s="102" t="s">
        <v>72</v>
      </c>
      <c r="O8" s="102" t="s">
        <v>71</v>
      </c>
      <c r="P8" s="102" t="s">
        <v>72</v>
      </c>
      <c r="Q8" s="102" t="s">
        <v>75</v>
      </c>
      <c r="R8" s="97">
        <v>2</v>
      </c>
      <c r="S8" s="98">
        <f>R47/R8</f>
        <v>42</v>
      </c>
      <c r="T8" s="104">
        <f>S8/S47</f>
        <v>1.8633540372670808E-2</v>
      </c>
    </row>
    <row r="9" spans="1:20" x14ac:dyDescent="0.25">
      <c r="A9" s="121">
        <v>1</v>
      </c>
      <c r="B9" s="137" t="s">
        <v>181</v>
      </c>
      <c r="C9" s="98">
        <v>0</v>
      </c>
      <c r="D9" s="99">
        <v>0</v>
      </c>
      <c r="E9" s="98">
        <v>0</v>
      </c>
      <c r="F9" s="99">
        <v>0</v>
      </c>
      <c r="G9" s="118" t="s">
        <v>70</v>
      </c>
      <c r="H9" s="134">
        <v>1</v>
      </c>
      <c r="I9" s="100">
        <f>H9/H47</f>
        <v>7.0422535211267607E-3</v>
      </c>
      <c r="J9" s="14"/>
      <c r="L9" s="121">
        <v>1</v>
      </c>
      <c r="M9" s="117" t="s">
        <v>181</v>
      </c>
      <c r="N9" s="102" t="s">
        <v>72</v>
      </c>
      <c r="O9" s="102" t="s">
        <v>72</v>
      </c>
      <c r="P9" s="102" t="s">
        <v>72</v>
      </c>
      <c r="Q9" s="102" t="s">
        <v>73</v>
      </c>
      <c r="R9" s="97">
        <v>3</v>
      </c>
      <c r="S9" s="98">
        <f>R47/R9</f>
        <v>28</v>
      </c>
      <c r="T9" s="104">
        <f>S9/S47</f>
        <v>1.2422360248447204E-2</v>
      </c>
    </row>
    <row r="10" spans="1:20" x14ac:dyDescent="0.25">
      <c r="A10" s="121">
        <v>1</v>
      </c>
      <c r="B10" s="137" t="s">
        <v>182</v>
      </c>
      <c r="C10" s="98">
        <v>12034.34</v>
      </c>
      <c r="D10" s="99">
        <v>71.819999999999993</v>
      </c>
      <c r="E10" s="98">
        <v>16753.97</v>
      </c>
      <c r="F10" s="99">
        <v>6.04</v>
      </c>
      <c r="G10" s="134" t="s">
        <v>74</v>
      </c>
      <c r="H10" s="134">
        <v>4</v>
      </c>
      <c r="I10" s="100">
        <f>H10/H47</f>
        <v>2.8169014084507043E-2</v>
      </c>
      <c r="J10" s="14"/>
      <c r="L10" s="121">
        <v>1</v>
      </c>
      <c r="M10" s="117" t="s">
        <v>182</v>
      </c>
      <c r="N10" s="102" t="s">
        <v>72</v>
      </c>
      <c r="O10" s="102" t="s">
        <v>71</v>
      </c>
      <c r="P10" s="102" t="s">
        <v>72</v>
      </c>
      <c r="Q10" s="102" t="s">
        <v>75</v>
      </c>
      <c r="R10" s="97">
        <v>2</v>
      </c>
      <c r="S10" s="98">
        <f>R47/R10</f>
        <v>42</v>
      </c>
      <c r="T10" s="104">
        <f>S10/S47</f>
        <v>1.8633540372670808E-2</v>
      </c>
    </row>
    <row r="11" spans="1:20" x14ac:dyDescent="0.25">
      <c r="A11" s="121">
        <v>1</v>
      </c>
      <c r="B11" s="137" t="s">
        <v>183</v>
      </c>
      <c r="C11" s="98">
        <v>0</v>
      </c>
      <c r="D11" s="99">
        <v>0</v>
      </c>
      <c r="E11" s="98">
        <v>0</v>
      </c>
      <c r="F11" s="99">
        <v>0</v>
      </c>
      <c r="G11" s="118" t="s">
        <v>70</v>
      </c>
      <c r="H11" s="134">
        <v>1</v>
      </c>
      <c r="I11" s="100">
        <f>H11/H47</f>
        <v>7.0422535211267607E-3</v>
      </c>
      <c r="J11" s="14"/>
      <c r="L11" s="121">
        <v>1</v>
      </c>
      <c r="M11" s="117" t="s">
        <v>183</v>
      </c>
      <c r="N11" s="102" t="s">
        <v>72</v>
      </c>
      <c r="O11" s="102" t="s">
        <v>72</v>
      </c>
      <c r="P11" s="102" t="s">
        <v>72</v>
      </c>
      <c r="Q11" s="102" t="s">
        <v>73</v>
      </c>
      <c r="R11" s="97">
        <v>3</v>
      </c>
      <c r="S11" s="98">
        <f>R47/R11</f>
        <v>28</v>
      </c>
      <c r="T11" s="104">
        <f>S11/S47</f>
        <v>1.2422360248447204E-2</v>
      </c>
    </row>
    <row r="12" spans="1:20" x14ac:dyDescent="0.25">
      <c r="A12" s="121">
        <v>1</v>
      </c>
      <c r="B12" s="137" t="s">
        <v>184</v>
      </c>
      <c r="C12" s="98">
        <v>0</v>
      </c>
      <c r="D12" s="99">
        <v>0</v>
      </c>
      <c r="E12" s="98">
        <v>0</v>
      </c>
      <c r="F12" s="99">
        <v>0</v>
      </c>
      <c r="G12" s="118" t="s">
        <v>70</v>
      </c>
      <c r="H12" s="134">
        <v>1</v>
      </c>
      <c r="I12" s="100">
        <f>H12/H47</f>
        <v>7.0422535211267607E-3</v>
      </c>
      <c r="J12" s="14"/>
      <c r="L12" s="121">
        <v>1</v>
      </c>
      <c r="M12" s="117" t="s">
        <v>184</v>
      </c>
      <c r="N12" s="102" t="s">
        <v>71</v>
      </c>
      <c r="O12" s="102" t="s">
        <v>71</v>
      </c>
      <c r="P12" s="102" t="s">
        <v>71</v>
      </c>
      <c r="Q12" s="102" t="s">
        <v>76</v>
      </c>
      <c r="R12" s="97">
        <v>1</v>
      </c>
      <c r="S12" s="98">
        <f>R47/R12</f>
        <v>84</v>
      </c>
      <c r="T12" s="104">
        <f>S12/S47</f>
        <v>3.7267080745341616E-2</v>
      </c>
    </row>
    <row r="13" spans="1:20" x14ac:dyDescent="0.25">
      <c r="A13" s="121">
        <v>1</v>
      </c>
      <c r="B13" s="137" t="s">
        <v>185</v>
      </c>
      <c r="C13" s="98">
        <v>10033.549999999999</v>
      </c>
      <c r="D13" s="99">
        <f>72.77</f>
        <v>72.77</v>
      </c>
      <c r="E13" s="98">
        <v>13787.44</v>
      </c>
      <c r="F13" s="99">
        <v>10.95</v>
      </c>
      <c r="G13" s="134" t="s">
        <v>74</v>
      </c>
      <c r="H13" s="134">
        <v>5</v>
      </c>
      <c r="I13" s="100">
        <f>H13/H47</f>
        <v>3.5211267605633804E-2</v>
      </c>
      <c r="J13" s="14"/>
      <c r="L13" s="121">
        <v>1</v>
      </c>
      <c r="M13" s="117" t="s">
        <v>185</v>
      </c>
      <c r="N13" s="102" t="s">
        <v>71</v>
      </c>
      <c r="O13" s="102" t="s">
        <v>71</v>
      </c>
      <c r="P13" s="102" t="s">
        <v>71</v>
      </c>
      <c r="Q13" s="102" t="s">
        <v>76</v>
      </c>
      <c r="R13" s="97">
        <v>1</v>
      </c>
      <c r="S13" s="98">
        <f>R47/R13</f>
        <v>84</v>
      </c>
      <c r="T13" s="104">
        <f>S13/S47</f>
        <v>3.7267080745341616E-2</v>
      </c>
    </row>
    <row r="14" spans="1:20" x14ac:dyDescent="0.25">
      <c r="A14" s="119">
        <v>2</v>
      </c>
      <c r="B14" s="137" t="s">
        <v>187</v>
      </c>
      <c r="C14" s="98">
        <v>1253.9100000000001</v>
      </c>
      <c r="D14" s="99">
        <v>100</v>
      </c>
      <c r="E14" s="98">
        <v>1253.9100000000001</v>
      </c>
      <c r="F14" s="99">
        <v>1.31</v>
      </c>
      <c r="G14" s="134" t="s">
        <v>74</v>
      </c>
      <c r="H14" s="134">
        <v>2</v>
      </c>
      <c r="I14" s="100">
        <f>H14/H47</f>
        <v>1.4084507042253521E-2</v>
      </c>
      <c r="J14" s="14"/>
      <c r="L14" s="119">
        <v>2</v>
      </c>
      <c r="M14" s="117" t="s">
        <v>187</v>
      </c>
      <c r="N14" s="102" t="s">
        <v>71</v>
      </c>
      <c r="O14" s="102" t="s">
        <v>71</v>
      </c>
      <c r="P14" s="102" t="s">
        <v>71</v>
      </c>
      <c r="Q14" s="102" t="s">
        <v>76</v>
      </c>
      <c r="R14" s="97">
        <v>1</v>
      </c>
      <c r="S14" s="98">
        <f>R47/R14</f>
        <v>84</v>
      </c>
      <c r="T14" s="104">
        <f>S14/S47</f>
        <v>3.7267080745341616E-2</v>
      </c>
    </row>
    <row r="15" spans="1:20" x14ac:dyDescent="0.25">
      <c r="A15" s="119">
        <v>2</v>
      </c>
      <c r="B15" s="137" t="s">
        <v>188</v>
      </c>
      <c r="C15" s="98">
        <v>134516.57999999999</v>
      </c>
      <c r="D15" s="99">
        <v>62.7</v>
      </c>
      <c r="E15" s="98">
        <v>214506.9</v>
      </c>
      <c r="F15" s="99">
        <v>23.96</v>
      </c>
      <c r="G15" s="134" t="s">
        <v>74</v>
      </c>
      <c r="H15" s="134">
        <v>5</v>
      </c>
      <c r="I15" s="100">
        <f>H15/H47</f>
        <v>3.5211267605633804E-2</v>
      </c>
      <c r="J15" s="14"/>
      <c r="L15" s="119">
        <v>2</v>
      </c>
      <c r="M15" s="117" t="s">
        <v>188</v>
      </c>
      <c r="N15" s="102" t="s">
        <v>72</v>
      </c>
      <c r="O15" s="102" t="s">
        <v>72</v>
      </c>
      <c r="P15" s="102" t="s">
        <v>72</v>
      </c>
      <c r="Q15" s="102" t="s">
        <v>73</v>
      </c>
      <c r="R15" s="97">
        <v>3</v>
      </c>
      <c r="S15" s="98">
        <f>R47/R15</f>
        <v>28</v>
      </c>
      <c r="T15" s="104">
        <f>S15/S47</f>
        <v>1.2422360248447204E-2</v>
      </c>
    </row>
    <row r="16" spans="1:20" x14ac:dyDescent="0.25">
      <c r="A16" s="119">
        <v>2</v>
      </c>
      <c r="B16" s="137" t="s">
        <v>189</v>
      </c>
      <c r="C16" s="98">
        <v>11198.31</v>
      </c>
      <c r="D16" s="99">
        <v>42.66</v>
      </c>
      <c r="E16" s="98">
        <v>26248.81</v>
      </c>
      <c r="F16" s="99">
        <v>21.44</v>
      </c>
      <c r="G16" s="134" t="s">
        <v>74</v>
      </c>
      <c r="H16" s="134">
        <v>3</v>
      </c>
      <c r="I16" s="100">
        <f>H16/H47</f>
        <v>2.1126760563380281E-2</v>
      </c>
      <c r="J16" s="14"/>
      <c r="L16" s="119">
        <v>2</v>
      </c>
      <c r="M16" s="117" t="s">
        <v>189</v>
      </c>
      <c r="N16" s="102" t="s">
        <v>72</v>
      </c>
      <c r="O16" s="102" t="s">
        <v>71</v>
      </c>
      <c r="P16" s="102" t="s">
        <v>72</v>
      </c>
      <c r="Q16" s="102" t="s">
        <v>75</v>
      </c>
      <c r="R16" s="97">
        <v>2</v>
      </c>
      <c r="S16" s="98">
        <f>R47/R16</f>
        <v>42</v>
      </c>
      <c r="T16" s="104">
        <f>S16/S47</f>
        <v>1.8633540372670808E-2</v>
      </c>
    </row>
    <row r="17" spans="1:20" x14ac:dyDescent="0.25">
      <c r="A17" s="119">
        <v>2</v>
      </c>
      <c r="B17" s="137" t="s">
        <v>190</v>
      </c>
      <c r="C17" s="98">
        <v>12240.37</v>
      </c>
      <c r="D17" s="99">
        <v>64.760000000000005</v>
      </c>
      <c r="E17" s="98">
        <v>18899.849999999999</v>
      </c>
      <c r="F17" s="99">
        <v>12.68</v>
      </c>
      <c r="G17" s="134" t="s">
        <v>74</v>
      </c>
      <c r="H17" s="134">
        <v>5</v>
      </c>
      <c r="I17" s="100">
        <f>H17/H47</f>
        <v>3.5211267605633804E-2</v>
      </c>
      <c r="J17" s="14"/>
      <c r="L17" s="119">
        <v>2</v>
      </c>
      <c r="M17" s="117" t="s">
        <v>190</v>
      </c>
      <c r="N17" s="102" t="s">
        <v>72</v>
      </c>
      <c r="O17" s="102" t="s">
        <v>71</v>
      </c>
      <c r="P17" s="102" t="s">
        <v>72</v>
      </c>
      <c r="Q17" s="102" t="s">
        <v>75</v>
      </c>
      <c r="R17" s="97">
        <v>2</v>
      </c>
      <c r="S17" s="98">
        <f>R47/R17</f>
        <v>42</v>
      </c>
      <c r="T17" s="104">
        <f>S17/S47</f>
        <v>1.8633540372670808E-2</v>
      </c>
    </row>
    <row r="18" spans="1:20" x14ac:dyDescent="0.25">
      <c r="A18" s="119">
        <v>2</v>
      </c>
      <c r="B18" s="137" t="s">
        <v>191</v>
      </c>
      <c r="C18" s="98">
        <v>29692.76</v>
      </c>
      <c r="D18" s="99">
        <v>58.95</v>
      </c>
      <c r="E18" s="98">
        <v>50362.23</v>
      </c>
      <c r="F18" s="99">
        <v>42.7</v>
      </c>
      <c r="G18" s="134" t="s">
        <v>74</v>
      </c>
      <c r="H18" s="134">
        <v>5</v>
      </c>
      <c r="I18" s="100">
        <f>H18/H47</f>
        <v>3.5211267605633804E-2</v>
      </c>
      <c r="J18" s="14"/>
      <c r="L18" s="119">
        <v>2</v>
      </c>
      <c r="M18" s="117" t="s">
        <v>191</v>
      </c>
      <c r="N18" s="102" t="s">
        <v>71</v>
      </c>
      <c r="O18" s="102" t="s">
        <v>71</v>
      </c>
      <c r="P18" s="102" t="s">
        <v>72</v>
      </c>
      <c r="Q18" s="102" t="s">
        <v>76</v>
      </c>
      <c r="R18" s="97">
        <v>1</v>
      </c>
      <c r="S18" s="98">
        <f>R47/R18</f>
        <v>84</v>
      </c>
      <c r="T18" s="104">
        <f>S18/S47</f>
        <v>3.7267080745341616E-2</v>
      </c>
    </row>
    <row r="19" spans="1:20" x14ac:dyDescent="0.25">
      <c r="A19" s="119">
        <v>2</v>
      </c>
      <c r="B19" s="137" t="s">
        <v>192</v>
      </c>
      <c r="C19" s="98">
        <v>20178.689999999999</v>
      </c>
      <c r="D19" s="99">
        <v>99.67</v>
      </c>
      <c r="E19" s="98">
        <v>20244.7</v>
      </c>
      <c r="F19" s="99">
        <v>11.8</v>
      </c>
      <c r="G19" s="134" t="s">
        <v>74</v>
      </c>
      <c r="H19" s="134">
        <v>5</v>
      </c>
      <c r="I19" s="100">
        <f>H19/H47</f>
        <v>3.5211267605633804E-2</v>
      </c>
      <c r="J19" s="14"/>
      <c r="L19" s="119">
        <v>2</v>
      </c>
      <c r="M19" s="117" t="s">
        <v>192</v>
      </c>
      <c r="N19" s="102" t="s">
        <v>71</v>
      </c>
      <c r="O19" s="102" t="s">
        <v>71</v>
      </c>
      <c r="P19" s="102" t="s">
        <v>71</v>
      </c>
      <c r="Q19" s="102" t="s">
        <v>76</v>
      </c>
      <c r="R19" s="97">
        <v>1</v>
      </c>
      <c r="S19" s="98">
        <f>R47/R19</f>
        <v>84</v>
      </c>
      <c r="T19" s="104">
        <f>S19/S47</f>
        <v>3.7267080745341616E-2</v>
      </c>
    </row>
    <row r="20" spans="1:20" x14ac:dyDescent="0.25">
      <c r="A20" s="119">
        <v>2</v>
      </c>
      <c r="B20" s="137" t="s">
        <v>193</v>
      </c>
      <c r="C20" s="98">
        <v>20547.8</v>
      </c>
      <c r="D20" s="99">
        <v>68.05</v>
      </c>
      <c r="E20" s="98">
        <v>30194.43</v>
      </c>
      <c r="F20" s="99">
        <v>14.87</v>
      </c>
      <c r="G20" s="134" t="s">
        <v>74</v>
      </c>
      <c r="H20" s="134">
        <v>5</v>
      </c>
      <c r="I20" s="100">
        <f>H20/H47</f>
        <v>3.5211267605633804E-2</v>
      </c>
      <c r="J20" s="14"/>
      <c r="L20" s="119">
        <v>2</v>
      </c>
      <c r="M20" s="117" t="s">
        <v>193</v>
      </c>
      <c r="N20" s="102" t="s">
        <v>72</v>
      </c>
      <c r="O20" s="102" t="s">
        <v>71</v>
      </c>
      <c r="P20" s="102" t="s">
        <v>72</v>
      </c>
      <c r="Q20" s="102" t="s">
        <v>75</v>
      </c>
      <c r="R20" s="97">
        <v>2</v>
      </c>
      <c r="S20" s="98">
        <f>R47/R20</f>
        <v>42</v>
      </c>
      <c r="T20" s="104">
        <f>S20/S47</f>
        <v>1.8633540372670808E-2</v>
      </c>
    </row>
    <row r="21" spans="1:20" x14ac:dyDescent="0.25">
      <c r="A21" s="119">
        <v>2</v>
      </c>
      <c r="B21" s="137" t="s">
        <v>194</v>
      </c>
      <c r="C21" s="98">
        <v>71160.44</v>
      </c>
      <c r="D21" s="99">
        <v>54.8</v>
      </c>
      <c r="E21" s="98">
        <v>129837.32</v>
      </c>
      <c r="F21" s="99">
        <v>19.79</v>
      </c>
      <c r="G21" s="134" t="s">
        <v>74</v>
      </c>
      <c r="H21" s="134">
        <v>5</v>
      </c>
      <c r="I21" s="100">
        <f>H21/H47</f>
        <v>3.5211267605633804E-2</v>
      </c>
      <c r="J21" s="14"/>
      <c r="L21" s="119">
        <v>2</v>
      </c>
      <c r="M21" s="117" t="s">
        <v>194</v>
      </c>
      <c r="N21" s="102" t="s">
        <v>72</v>
      </c>
      <c r="O21" s="102" t="s">
        <v>71</v>
      </c>
      <c r="P21" s="102" t="s">
        <v>72</v>
      </c>
      <c r="Q21" s="102" t="s">
        <v>76</v>
      </c>
      <c r="R21" s="97">
        <v>1</v>
      </c>
      <c r="S21" s="98">
        <f>R47/R21</f>
        <v>84</v>
      </c>
      <c r="T21" s="104">
        <f>S21/S47</f>
        <v>3.7267080745341616E-2</v>
      </c>
    </row>
    <row r="22" spans="1:20" x14ac:dyDescent="0.25">
      <c r="A22" s="119">
        <v>2</v>
      </c>
      <c r="B22" s="137" t="s">
        <v>195</v>
      </c>
      <c r="C22" s="98">
        <v>3399</v>
      </c>
      <c r="D22" s="99">
        <v>32.67</v>
      </c>
      <c r="E22" s="98">
        <v>10401.43</v>
      </c>
      <c r="F22" s="99">
        <v>2.04</v>
      </c>
      <c r="G22" s="134" t="s">
        <v>74</v>
      </c>
      <c r="H22" s="134">
        <v>2</v>
      </c>
      <c r="I22" s="100">
        <f>H22/H47</f>
        <v>1.4084507042253521E-2</v>
      </c>
      <c r="J22" s="14"/>
      <c r="L22" s="119">
        <v>2</v>
      </c>
      <c r="M22" s="117" t="s">
        <v>195</v>
      </c>
      <c r="N22" s="102" t="s">
        <v>72</v>
      </c>
      <c r="O22" s="102" t="s">
        <v>71</v>
      </c>
      <c r="P22" s="102" t="s">
        <v>72</v>
      </c>
      <c r="Q22" s="102" t="s">
        <v>73</v>
      </c>
      <c r="R22" s="97">
        <v>3</v>
      </c>
      <c r="S22" s="98">
        <f>R47/R22</f>
        <v>28</v>
      </c>
      <c r="T22" s="104">
        <f>S22/S47</f>
        <v>1.2422360248447204E-2</v>
      </c>
    </row>
    <row r="23" spans="1:20" x14ac:dyDescent="0.25">
      <c r="A23" s="119">
        <v>2</v>
      </c>
      <c r="B23" s="137" t="s">
        <v>196</v>
      </c>
      <c r="C23" s="98">
        <v>14216.77</v>
      </c>
      <c r="D23" s="99">
        <v>87.57</v>
      </c>
      <c r="E23" s="98">
        <v>16234.06</v>
      </c>
      <c r="F23" s="99">
        <v>21.18</v>
      </c>
      <c r="G23" s="134" t="s">
        <v>74</v>
      </c>
      <c r="H23" s="134">
        <v>5</v>
      </c>
      <c r="I23" s="100">
        <f>H23/H47</f>
        <v>3.5211267605633804E-2</v>
      </c>
      <c r="J23" s="14"/>
      <c r="L23" s="119">
        <v>2</v>
      </c>
      <c r="M23" s="117" t="s">
        <v>196</v>
      </c>
      <c r="N23" s="102" t="s">
        <v>72</v>
      </c>
      <c r="O23" s="102" t="s">
        <v>71</v>
      </c>
      <c r="P23" s="102" t="s">
        <v>72</v>
      </c>
      <c r="Q23" s="102" t="s">
        <v>75</v>
      </c>
      <c r="R23" s="97">
        <v>2</v>
      </c>
      <c r="S23" s="98">
        <f>R47/R23</f>
        <v>42</v>
      </c>
      <c r="T23" s="104">
        <f>S23/S47</f>
        <v>1.8633540372670808E-2</v>
      </c>
    </row>
    <row r="24" spans="1:20" x14ac:dyDescent="0.25">
      <c r="A24" s="119">
        <v>2</v>
      </c>
      <c r="B24" s="137" t="s">
        <v>197</v>
      </c>
      <c r="C24" s="98">
        <v>46391.94</v>
      </c>
      <c r="D24" s="99">
        <v>83.04</v>
      </c>
      <c r="E24" s="98">
        <v>55863.519999999997</v>
      </c>
      <c r="F24" s="99">
        <v>8.68</v>
      </c>
      <c r="G24" s="134" t="s">
        <v>74</v>
      </c>
      <c r="H24" s="134">
        <v>4</v>
      </c>
      <c r="I24" s="100">
        <f>H24/H47</f>
        <v>2.8169014084507043E-2</v>
      </c>
      <c r="J24" s="14"/>
      <c r="L24" s="119">
        <v>2</v>
      </c>
      <c r="M24" s="117" t="s">
        <v>197</v>
      </c>
      <c r="N24" s="102" t="s">
        <v>72</v>
      </c>
      <c r="O24" s="102" t="s">
        <v>71</v>
      </c>
      <c r="P24" s="102" t="s">
        <v>72</v>
      </c>
      <c r="Q24" s="102" t="s">
        <v>76</v>
      </c>
      <c r="R24" s="97">
        <v>1</v>
      </c>
      <c r="S24" s="98">
        <f>R47/R24</f>
        <v>84</v>
      </c>
      <c r="T24" s="104">
        <f>S24/S47</f>
        <v>3.7267080745341616E-2</v>
      </c>
    </row>
    <row r="25" spans="1:20" x14ac:dyDescent="0.25">
      <c r="A25" s="120">
        <v>3</v>
      </c>
      <c r="B25" s="137" t="s">
        <v>198</v>
      </c>
      <c r="C25" s="98">
        <v>0</v>
      </c>
      <c r="D25" s="99">
        <v>0</v>
      </c>
      <c r="E25" s="98">
        <v>0</v>
      </c>
      <c r="F25" s="99">
        <v>0</v>
      </c>
      <c r="G25" s="118" t="s">
        <v>70</v>
      </c>
      <c r="H25" s="134">
        <v>1</v>
      </c>
      <c r="I25" s="100">
        <f>H25/H47</f>
        <v>7.0422535211267607E-3</v>
      </c>
      <c r="J25" s="14"/>
      <c r="L25" s="120">
        <v>3</v>
      </c>
      <c r="M25" s="117" t="s">
        <v>198</v>
      </c>
      <c r="N25" s="102" t="s">
        <v>71</v>
      </c>
      <c r="O25" s="102" t="s">
        <v>72</v>
      </c>
      <c r="P25" s="102" t="s">
        <v>71</v>
      </c>
      <c r="Q25" s="102" t="s">
        <v>73</v>
      </c>
      <c r="R25" s="97">
        <v>3</v>
      </c>
      <c r="S25" s="98">
        <f>R47/R25</f>
        <v>28</v>
      </c>
      <c r="T25" s="104">
        <f>S25/S47</f>
        <v>1.2422360248447204E-2</v>
      </c>
    </row>
    <row r="26" spans="1:20" x14ac:dyDescent="0.25">
      <c r="A26" s="120">
        <v>3</v>
      </c>
      <c r="B26" s="137" t="s">
        <v>199</v>
      </c>
      <c r="C26" s="98">
        <v>88837.18</v>
      </c>
      <c r="D26" s="99">
        <v>65.59</v>
      </c>
      <c r="E26" s="98">
        <v>135422.70000000001</v>
      </c>
      <c r="F26" s="99">
        <v>38.520000000000003</v>
      </c>
      <c r="G26" s="134" t="s">
        <v>77</v>
      </c>
      <c r="H26" s="134">
        <v>5</v>
      </c>
      <c r="I26" s="100">
        <f>H26/H47</f>
        <v>3.5211267605633804E-2</v>
      </c>
      <c r="J26" s="14"/>
      <c r="L26" s="120">
        <v>3</v>
      </c>
      <c r="M26" s="117" t="s">
        <v>199</v>
      </c>
      <c r="N26" s="102" t="s">
        <v>71</v>
      </c>
      <c r="O26" s="102" t="s">
        <v>72</v>
      </c>
      <c r="P26" s="102" t="s">
        <v>71</v>
      </c>
      <c r="Q26" s="102" t="s">
        <v>73</v>
      </c>
      <c r="R26" s="97">
        <v>3</v>
      </c>
      <c r="S26" s="98">
        <f>R47/R26</f>
        <v>28</v>
      </c>
      <c r="T26" s="104">
        <f>S26/S47</f>
        <v>1.2422360248447204E-2</v>
      </c>
    </row>
    <row r="27" spans="1:20" x14ac:dyDescent="0.25">
      <c r="A27" s="120">
        <v>3</v>
      </c>
      <c r="B27" s="137" t="s">
        <v>200</v>
      </c>
      <c r="C27" s="98">
        <v>5551.81</v>
      </c>
      <c r="D27" s="99">
        <v>92.03</v>
      </c>
      <c r="E27" s="98">
        <v>6032.42</v>
      </c>
      <c r="F27" s="99">
        <v>4.3499999999999996</v>
      </c>
      <c r="G27" s="134" t="s">
        <v>74</v>
      </c>
      <c r="H27" s="134">
        <v>2</v>
      </c>
      <c r="I27" s="100">
        <f>H27/H47</f>
        <v>1.4084507042253521E-2</v>
      </c>
      <c r="J27" s="14"/>
      <c r="L27" s="120">
        <v>3</v>
      </c>
      <c r="M27" s="117" t="s">
        <v>200</v>
      </c>
      <c r="N27" s="102" t="s">
        <v>72</v>
      </c>
      <c r="O27" s="102" t="s">
        <v>71</v>
      </c>
      <c r="P27" s="102" t="s">
        <v>72</v>
      </c>
      <c r="Q27" s="102" t="s">
        <v>75</v>
      </c>
      <c r="R27" s="97">
        <v>2</v>
      </c>
      <c r="S27" s="98">
        <f>R47/R27</f>
        <v>42</v>
      </c>
      <c r="T27" s="104">
        <f>S27/S47</f>
        <v>1.8633540372670808E-2</v>
      </c>
    </row>
    <row r="28" spans="1:20" x14ac:dyDescent="0.25">
      <c r="A28" s="120">
        <v>3</v>
      </c>
      <c r="B28" s="137" t="s">
        <v>201</v>
      </c>
      <c r="C28" s="98">
        <v>0</v>
      </c>
      <c r="D28" s="99">
        <v>0</v>
      </c>
      <c r="E28" s="98">
        <v>0</v>
      </c>
      <c r="F28" s="99">
        <v>0</v>
      </c>
      <c r="G28" s="118" t="s">
        <v>70</v>
      </c>
      <c r="H28" s="134">
        <v>1</v>
      </c>
      <c r="I28" s="100">
        <f>H28/H47</f>
        <v>7.0422535211267607E-3</v>
      </c>
      <c r="J28" s="14"/>
      <c r="L28" s="120">
        <v>3</v>
      </c>
      <c r="M28" s="117" t="s">
        <v>201</v>
      </c>
      <c r="N28" s="102" t="s">
        <v>71</v>
      </c>
      <c r="O28" s="102" t="s">
        <v>71</v>
      </c>
      <c r="P28" s="102" t="s">
        <v>71</v>
      </c>
      <c r="Q28" s="102" t="s">
        <v>76</v>
      </c>
      <c r="R28" s="97">
        <v>1</v>
      </c>
      <c r="S28" s="98">
        <f>R47/R28</f>
        <v>84</v>
      </c>
      <c r="T28" s="104">
        <f>S28/S47</f>
        <v>3.7267080745341616E-2</v>
      </c>
    </row>
    <row r="29" spans="1:20" x14ac:dyDescent="0.25">
      <c r="A29" s="120">
        <v>3</v>
      </c>
      <c r="B29" s="137" t="s">
        <v>202</v>
      </c>
      <c r="C29" s="98">
        <v>35838.660000000003</v>
      </c>
      <c r="D29" s="99">
        <v>36.4</v>
      </c>
      <c r="E29" s="98">
        <v>98435.31</v>
      </c>
      <c r="F29" s="99">
        <v>17.21</v>
      </c>
      <c r="G29" s="134" t="s">
        <v>167</v>
      </c>
      <c r="H29" s="134">
        <v>3</v>
      </c>
      <c r="I29" s="100">
        <f>H29/H47</f>
        <v>2.1126760563380281E-2</v>
      </c>
      <c r="J29" s="14"/>
      <c r="L29" s="120">
        <v>3</v>
      </c>
      <c r="M29" s="117" t="s">
        <v>202</v>
      </c>
      <c r="N29" s="102" t="s">
        <v>72</v>
      </c>
      <c r="O29" s="102" t="s">
        <v>71</v>
      </c>
      <c r="P29" s="102" t="s">
        <v>72</v>
      </c>
      <c r="Q29" s="102" t="s">
        <v>75</v>
      </c>
      <c r="R29" s="97">
        <v>2</v>
      </c>
      <c r="S29" s="98">
        <f>R47/R29</f>
        <v>42</v>
      </c>
      <c r="T29" s="104">
        <f>S29/S47</f>
        <v>1.8633540372670808E-2</v>
      </c>
    </row>
    <row r="30" spans="1:20" x14ac:dyDescent="0.25">
      <c r="A30" s="120">
        <v>3</v>
      </c>
      <c r="B30" s="137" t="s">
        <v>203</v>
      </c>
      <c r="C30" s="98">
        <v>7633.11</v>
      </c>
      <c r="D30" s="99">
        <v>68.23</v>
      </c>
      <c r="E30" s="98">
        <v>11186.58</v>
      </c>
      <c r="F30" s="99">
        <v>4.99</v>
      </c>
      <c r="G30" s="134" t="s">
        <v>74</v>
      </c>
      <c r="H30" s="134">
        <v>2</v>
      </c>
      <c r="I30" s="100">
        <f>H30/H47</f>
        <v>1.4084507042253521E-2</v>
      </c>
      <c r="J30" s="14"/>
      <c r="L30" s="120">
        <v>3</v>
      </c>
      <c r="M30" s="117" t="s">
        <v>203</v>
      </c>
      <c r="N30" s="102" t="s">
        <v>71</v>
      </c>
      <c r="O30" s="102" t="s">
        <v>72</v>
      </c>
      <c r="P30" s="102" t="s">
        <v>71</v>
      </c>
      <c r="Q30" s="102" t="s">
        <v>73</v>
      </c>
      <c r="R30" s="97">
        <v>3</v>
      </c>
      <c r="S30" s="98">
        <f>R47/R30</f>
        <v>28</v>
      </c>
      <c r="T30" s="104">
        <f>S30/S47</f>
        <v>1.2422360248447204E-2</v>
      </c>
    </row>
    <row r="31" spans="1:20" x14ac:dyDescent="0.25">
      <c r="A31" s="120">
        <v>3</v>
      </c>
      <c r="B31" s="137" t="s">
        <v>204</v>
      </c>
      <c r="C31" s="98">
        <v>0</v>
      </c>
      <c r="D31" s="99">
        <v>0</v>
      </c>
      <c r="E31" s="98">
        <v>0</v>
      </c>
      <c r="F31" s="99">
        <v>0</v>
      </c>
      <c r="G31" s="118" t="s">
        <v>70</v>
      </c>
      <c r="H31" s="134">
        <v>1</v>
      </c>
      <c r="I31" s="100">
        <f>H31/H47</f>
        <v>7.0422535211267607E-3</v>
      </c>
      <c r="J31" s="14"/>
      <c r="L31" s="120">
        <v>3</v>
      </c>
      <c r="M31" s="117" t="s">
        <v>204</v>
      </c>
      <c r="N31" s="102" t="s">
        <v>72</v>
      </c>
      <c r="O31" s="102" t="s">
        <v>72</v>
      </c>
      <c r="P31" s="102" t="s">
        <v>72</v>
      </c>
      <c r="Q31" s="102" t="s">
        <v>75</v>
      </c>
      <c r="R31" s="97">
        <v>2</v>
      </c>
      <c r="S31" s="98">
        <f>R47/R31</f>
        <v>42</v>
      </c>
      <c r="T31" s="104">
        <f>S31/S47</f>
        <v>1.8633540372670808E-2</v>
      </c>
    </row>
    <row r="32" spans="1:20" x14ac:dyDescent="0.25">
      <c r="A32" s="120">
        <v>3</v>
      </c>
      <c r="B32" s="137" t="s">
        <v>205</v>
      </c>
      <c r="C32" s="98">
        <v>0</v>
      </c>
      <c r="D32" s="99">
        <v>0</v>
      </c>
      <c r="E32" s="98">
        <v>0</v>
      </c>
      <c r="F32" s="99">
        <v>0</v>
      </c>
      <c r="G32" s="118" t="s">
        <v>70</v>
      </c>
      <c r="H32" s="134">
        <v>1</v>
      </c>
      <c r="I32" s="100">
        <f>H32/H47</f>
        <v>7.0422535211267607E-3</v>
      </c>
      <c r="J32" s="14"/>
      <c r="L32" s="120">
        <v>3</v>
      </c>
      <c r="M32" s="117" t="s">
        <v>205</v>
      </c>
      <c r="N32" s="102" t="s">
        <v>71</v>
      </c>
      <c r="O32" s="102" t="s">
        <v>72</v>
      </c>
      <c r="P32" s="102" t="s">
        <v>71</v>
      </c>
      <c r="Q32" s="102" t="s">
        <v>73</v>
      </c>
      <c r="R32" s="97">
        <v>3</v>
      </c>
      <c r="S32" s="98">
        <f>R47/R32</f>
        <v>28</v>
      </c>
      <c r="T32" s="104">
        <f>S32/S47</f>
        <v>1.2422360248447204E-2</v>
      </c>
    </row>
    <row r="33" spans="1:20" x14ac:dyDescent="0.25">
      <c r="A33" s="120">
        <v>3</v>
      </c>
      <c r="B33" s="137" t="s">
        <v>206</v>
      </c>
      <c r="C33" s="98">
        <v>17019.75</v>
      </c>
      <c r="D33" s="99">
        <v>99.48</v>
      </c>
      <c r="E33" s="98">
        <v>17107.849999999999</v>
      </c>
      <c r="F33" s="99">
        <v>2.76</v>
      </c>
      <c r="G33" s="134" t="s">
        <v>74</v>
      </c>
      <c r="H33" s="134">
        <v>2</v>
      </c>
      <c r="I33" s="100">
        <f>H33/H47</f>
        <v>1.4084507042253521E-2</v>
      </c>
      <c r="J33" s="14"/>
      <c r="L33" s="120">
        <v>3</v>
      </c>
      <c r="M33" s="117" t="s">
        <v>206</v>
      </c>
      <c r="N33" s="102" t="s">
        <v>72</v>
      </c>
      <c r="O33" s="102" t="s">
        <v>72</v>
      </c>
      <c r="P33" s="102" t="s">
        <v>72</v>
      </c>
      <c r="Q33" s="102" t="s">
        <v>73</v>
      </c>
      <c r="R33" s="97">
        <v>3</v>
      </c>
      <c r="S33" s="98">
        <f>R47/R33</f>
        <v>28</v>
      </c>
      <c r="T33" s="104">
        <f>S33/S47</f>
        <v>1.2422360248447204E-2</v>
      </c>
    </row>
    <row r="34" spans="1:20" x14ac:dyDescent="0.25">
      <c r="A34" s="120">
        <v>3</v>
      </c>
      <c r="B34" s="137" t="s">
        <v>207</v>
      </c>
      <c r="C34" s="98">
        <v>11669.75</v>
      </c>
      <c r="D34" s="99">
        <v>71.900000000000006</v>
      </c>
      <c r="E34" s="98">
        <v>16228.75</v>
      </c>
      <c r="F34" s="99">
        <v>15.53</v>
      </c>
      <c r="G34" s="134" t="s">
        <v>74</v>
      </c>
      <c r="H34" s="134">
        <v>5</v>
      </c>
      <c r="I34" s="100">
        <f>H34/H47</f>
        <v>3.5211267605633804E-2</v>
      </c>
      <c r="J34" s="14"/>
      <c r="L34" s="120">
        <v>3</v>
      </c>
      <c r="M34" s="117" t="s">
        <v>207</v>
      </c>
      <c r="N34" s="102" t="s">
        <v>72</v>
      </c>
      <c r="O34" s="102" t="s">
        <v>71</v>
      </c>
      <c r="P34" s="102" t="s">
        <v>72</v>
      </c>
      <c r="Q34" s="102" t="s">
        <v>75</v>
      </c>
      <c r="R34" s="97">
        <v>2</v>
      </c>
      <c r="S34" s="98">
        <f>R47/R34</f>
        <v>42</v>
      </c>
      <c r="T34" s="104">
        <f>S34/S47</f>
        <v>1.8633540372670808E-2</v>
      </c>
    </row>
    <row r="35" spans="1:20" x14ac:dyDescent="0.25">
      <c r="A35" s="120">
        <v>3</v>
      </c>
      <c r="B35" s="137" t="s">
        <v>208</v>
      </c>
      <c r="C35" s="98">
        <v>1462.32</v>
      </c>
      <c r="D35" s="99">
        <v>100</v>
      </c>
      <c r="E35" s="98">
        <v>1462.32</v>
      </c>
      <c r="F35" s="99">
        <v>2.56</v>
      </c>
      <c r="G35" s="134" t="s">
        <v>74</v>
      </c>
      <c r="H35" s="134">
        <v>2</v>
      </c>
      <c r="I35" s="100">
        <f>H35/H47</f>
        <v>1.4084507042253521E-2</v>
      </c>
      <c r="J35" s="14"/>
      <c r="L35" s="120">
        <v>3</v>
      </c>
      <c r="M35" s="117" t="s">
        <v>208</v>
      </c>
      <c r="N35" s="102" t="s">
        <v>71</v>
      </c>
      <c r="O35" s="102" t="s">
        <v>71</v>
      </c>
      <c r="P35" s="102" t="s">
        <v>71</v>
      </c>
      <c r="Q35" s="102" t="s">
        <v>76</v>
      </c>
      <c r="R35" s="97">
        <v>1</v>
      </c>
      <c r="S35" s="98">
        <f>R47/R35</f>
        <v>84</v>
      </c>
      <c r="T35" s="104">
        <f>S35/S47</f>
        <v>3.7267080745341616E-2</v>
      </c>
    </row>
    <row r="36" spans="1:20" x14ac:dyDescent="0.25">
      <c r="A36" s="120">
        <v>3</v>
      </c>
      <c r="B36" s="137" t="s">
        <v>209</v>
      </c>
      <c r="C36" s="98">
        <v>27866.99</v>
      </c>
      <c r="D36" s="99">
        <v>92.27</v>
      </c>
      <c r="E36" s="98">
        <v>30198.720000000001</v>
      </c>
      <c r="F36" s="99">
        <v>12.43</v>
      </c>
      <c r="G36" s="134" t="s">
        <v>74</v>
      </c>
      <c r="H36" s="134">
        <v>5</v>
      </c>
      <c r="I36" s="100">
        <f>H36/H47</f>
        <v>3.5211267605633804E-2</v>
      </c>
      <c r="J36" s="14"/>
      <c r="L36" s="120">
        <v>3</v>
      </c>
      <c r="M36" s="117" t="s">
        <v>209</v>
      </c>
      <c r="N36" s="102" t="s">
        <v>71</v>
      </c>
      <c r="O36" s="102" t="s">
        <v>71</v>
      </c>
      <c r="P36" s="102" t="s">
        <v>71</v>
      </c>
      <c r="Q36" s="102" t="s">
        <v>76</v>
      </c>
      <c r="R36" s="97">
        <v>1</v>
      </c>
      <c r="S36" s="98">
        <f>R47/R36</f>
        <v>84</v>
      </c>
      <c r="T36" s="104">
        <f>S36/S47</f>
        <v>3.7267080745341616E-2</v>
      </c>
    </row>
    <row r="37" spans="1:20" x14ac:dyDescent="0.25">
      <c r="A37" s="122">
        <v>4</v>
      </c>
      <c r="B37" s="134" t="s">
        <v>157</v>
      </c>
      <c r="C37" s="98">
        <v>10595.78</v>
      </c>
      <c r="D37" s="99">
        <f>C37*100/E37</f>
        <v>96.313977724430487</v>
      </c>
      <c r="E37" s="98">
        <v>11001.29</v>
      </c>
      <c r="F37" s="99">
        <v>9.34</v>
      </c>
      <c r="G37" s="134" t="s">
        <v>74</v>
      </c>
      <c r="H37" s="134">
        <v>4</v>
      </c>
      <c r="I37" s="100">
        <f>H37/H47</f>
        <v>2.8169014084507043E-2</v>
      </c>
      <c r="J37" s="96"/>
      <c r="L37" s="122">
        <v>4</v>
      </c>
      <c r="M37" s="97" t="s">
        <v>157</v>
      </c>
      <c r="N37" s="103" t="s">
        <v>71</v>
      </c>
      <c r="O37" s="103" t="s">
        <v>72</v>
      </c>
      <c r="P37" s="103" t="s">
        <v>71</v>
      </c>
      <c r="Q37" s="103" t="s">
        <v>75</v>
      </c>
      <c r="R37" s="151">
        <v>2</v>
      </c>
      <c r="S37" s="98">
        <f>R47/R37</f>
        <v>42</v>
      </c>
      <c r="T37" s="104">
        <f>S37/S47</f>
        <v>1.8633540372670808E-2</v>
      </c>
    </row>
    <row r="38" spans="1:20" x14ac:dyDescent="0.25">
      <c r="A38" s="122">
        <v>4</v>
      </c>
      <c r="B38" s="134" t="s">
        <v>158</v>
      </c>
      <c r="C38" s="98">
        <v>76197.91</v>
      </c>
      <c r="D38" s="134">
        <v>73.09</v>
      </c>
      <c r="E38" s="98">
        <v>104240.64</v>
      </c>
      <c r="F38" s="99">
        <v>18.68</v>
      </c>
      <c r="G38" s="134" t="s">
        <v>74</v>
      </c>
      <c r="H38" s="134">
        <v>5</v>
      </c>
      <c r="I38" s="100">
        <f>H38/H47</f>
        <v>3.5211267605633804E-2</v>
      </c>
      <c r="J38" s="96"/>
      <c r="L38" s="122">
        <v>4</v>
      </c>
      <c r="M38" s="97" t="s">
        <v>158</v>
      </c>
      <c r="N38" s="103" t="s">
        <v>72</v>
      </c>
      <c r="O38" s="103" t="s">
        <v>72</v>
      </c>
      <c r="P38" s="103" t="s">
        <v>72</v>
      </c>
      <c r="Q38" s="103" t="s">
        <v>73</v>
      </c>
      <c r="R38" s="151">
        <v>3</v>
      </c>
      <c r="S38" s="98">
        <f>R47/R38</f>
        <v>28</v>
      </c>
      <c r="T38" s="104">
        <f>S38/S47</f>
        <v>1.2422360248447204E-2</v>
      </c>
    </row>
    <row r="39" spans="1:20" x14ac:dyDescent="0.25">
      <c r="A39" s="122">
        <v>4</v>
      </c>
      <c r="B39" s="134" t="s">
        <v>159</v>
      </c>
      <c r="C39" s="98">
        <v>32785.99</v>
      </c>
      <c r="D39" s="99">
        <f>100*C39/E39</f>
        <v>73.104703243110791</v>
      </c>
      <c r="E39" s="98">
        <v>44847.99</v>
      </c>
      <c r="F39" s="99">
        <v>73.47</v>
      </c>
      <c r="G39" s="134" t="s">
        <v>167</v>
      </c>
      <c r="H39" s="134">
        <v>5</v>
      </c>
      <c r="I39" s="100">
        <f>H39/H47</f>
        <v>3.5211267605633804E-2</v>
      </c>
      <c r="J39" s="18"/>
      <c r="L39" s="122">
        <v>4</v>
      </c>
      <c r="M39" s="97" t="s">
        <v>159</v>
      </c>
      <c r="N39" s="103" t="s">
        <v>71</v>
      </c>
      <c r="O39" s="103" t="s">
        <v>72</v>
      </c>
      <c r="P39" s="103" t="s">
        <v>71</v>
      </c>
      <c r="Q39" s="103" t="s">
        <v>75</v>
      </c>
      <c r="R39" s="151">
        <v>2</v>
      </c>
      <c r="S39" s="98">
        <f>R47/R39</f>
        <v>42</v>
      </c>
      <c r="T39" s="104">
        <f>S39/S47</f>
        <v>1.8633540372670808E-2</v>
      </c>
    </row>
    <row r="40" spans="1:20" x14ac:dyDescent="0.25">
      <c r="A40" s="122">
        <v>4</v>
      </c>
      <c r="B40" s="134" t="s">
        <v>160</v>
      </c>
      <c r="C40" s="98">
        <v>11280.87</v>
      </c>
      <c r="D40" s="99">
        <f>C40*100/E40</f>
        <v>78.790835544498378</v>
      </c>
      <c r="E40" s="98">
        <v>14317.49</v>
      </c>
      <c r="F40" s="99">
        <f>100*E40/CUSTOS!DJ57</f>
        <v>9.7074645793405345</v>
      </c>
      <c r="G40" s="134" t="s">
        <v>74</v>
      </c>
      <c r="H40" s="134">
        <v>4</v>
      </c>
      <c r="I40" s="100">
        <f>H40/H47</f>
        <v>2.8169014084507043E-2</v>
      </c>
      <c r="J40" s="18"/>
      <c r="L40" s="122">
        <v>4</v>
      </c>
      <c r="M40" s="97" t="s">
        <v>160</v>
      </c>
      <c r="N40" s="103" t="s">
        <v>71</v>
      </c>
      <c r="O40" s="103" t="s">
        <v>72</v>
      </c>
      <c r="P40" s="103" t="s">
        <v>71</v>
      </c>
      <c r="Q40" s="103" t="s">
        <v>73</v>
      </c>
      <c r="R40" s="151">
        <v>3</v>
      </c>
      <c r="S40" s="98">
        <f>R47/R40</f>
        <v>28</v>
      </c>
      <c r="T40" s="104">
        <f>S40/S47</f>
        <v>1.2422360248447204E-2</v>
      </c>
    </row>
    <row r="41" spans="1:20" x14ac:dyDescent="0.25">
      <c r="A41" s="122">
        <v>4</v>
      </c>
      <c r="B41" s="134" t="s">
        <v>161</v>
      </c>
      <c r="C41" s="98">
        <v>45325.279999999999</v>
      </c>
      <c r="D41" s="99">
        <v>81.599999999999994</v>
      </c>
      <c r="E41" s="98">
        <v>55543.89</v>
      </c>
      <c r="F41" s="99">
        <v>54.57</v>
      </c>
      <c r="G41" s="134" t="s">
        <v>74</v>
      </c>
      <c r="H41" s="134">
        <v>5</v>
      </c>
      <c r="I41" s="100">
        <f>H41/H47</f>
        <v>3.5211267605633804E-2</v>
      </c>
      <c r="J41" s="96"/>
      <c r="L41" s="122">
        <v>4</v>
      </c>
      <c r="M41" s="97" t="s">
        <v>161</v>
      </c>
      <c r="N41" s="103" t="s">
        <v>71</v>
      </c>
      <c r="O41" s="103" t="s">
        <v>71</v>
      </c>
      <c r="P41" s="103" t="s">
        <v>71</v>
      </c>
      <c r="Q41" s="103" t="s">
        <v>76</v>
      </c>
      <c r="R41" s="151">
        <v>1</v>
      </c>
      <c r="S41" s="98">
        <f>R47/R41</f>
        <v>84</v>
      </c>
      <c r="T41" s="104">
        <f>S41/S47</f>
        <v>3.7267080745341616E-2</v>
      </c>
    </row>
    <row r="42" spans="1:20" x14ac:dyDescent="0.25">
      <c r="A42" s="122">
        <v>4</v>
      </c>
      <c r="B42" s="135" t="s">
        <v>171</v>
      </c>
      <c r="C42" s="98">
        <v>5078.43</v>
      </c>
      <c r="D42" s="99">
        <v>91.17</v>
      </c>
      <c r="E42" s="98">
        <v>5570.11</v>
      </c>
      <c r="F42" s="99">
        <v>3.33</v>
      </c>
      <c r="G42" s="134" t="s">
        <v>74</v>
      </c>
      <c r="H42" s="134">
        <v>2</v>
      </c>
      <c r="I42" s="100">
        <f>H42/H47</f>
        <v>1.4084507042253521E-2</v>
      </c>
      <c r="J42" s="111"/>
      <c r="L42" s="122">
        <v>4</v>
      </c>
      <c r="M42" s="101" t="s">
        <v>162</v>
      </c>
      <c r="N42" s="103" t="s">
        <v>71</v>
      </c>
      <c r="O42" s="103" t="s">
        <v>72</v>
      </c>
      <c r="P42" s="103" t="s">
        <v>71</v>
      </c>
      <c r="Q42" s="103" t="s">
        <v>73</v>
      </c>
      <c r="R42" s="151">
        <v>3</v>
      </c>
      <c r="S42" s="98">
        <f>R47/R42</f>
        <v>28</v>
      </c>
      <c r="T42" s="104">
        <f>S42/S47</f>
        <v>1.2422360248447204E-2</v>
      </c>
    </row>
    <row r="43" spans="1:20" x14ac:dyDescent="0.25">
      <c r="A43" s="122">
        <v>4</v>
      </c>
      <c r="B43" s="134" t="s">
        <v>163</v>
      </c>
      <c r="C43" s="98">
        <v>12051.91</v>
      </c>
      <c r="D43" s="99">
        <f>100*C43/E43</f>
        <v>73.004093638807547</v>
      </c>
      <c r="E43" s="98">
        <v>16508.54</v>
      </c>
      <c r="F43" s="99">
        <f>100*E43/CUSTOS!DS57</f>
        <v>11.455756398685587</v>
      </c>
      <c r="G43" s="134" t="s">
        <v>77</v>
      </c>
      <c r="H43" s="134">
        <v>5</v>
      </c>
      <c r="I43" s="100">
        <f>H43/H47</f>
        <v>3.5211267605633804E-2</v>
      </c>
      <c r="J43" s="96"/>
      <c r="L43" s="122">
        <v>4</v>
      </c>
      <c r="M43" s="97" t="s">
        <v>163</v>
      </c>
      <c r="N43" s="103" t="s">
        <v>71</v>
      </c>
      <c r="O43" s="103" t="s">
        <v>71</v>
      </c>
      <c r="P43" s="103" t="s">
        <v>71</v>
      </c>
      <c r="Q43" s="103" t="s">
        <v>76</v>
      </c>
      <c r="R43" s="151">
        <v>1</v>
      </c>
      <c r="S43" s="98">
        <f>R47/R43</f>
        <v>84</v>
      </c>
      <c r="T43" s="104">
        <f>S43/S47</f>
        <v>3.7267080745341616E-2</v>
      </c>
    </row>
    <row r="44" spans="1:20" x14ac:dyDescent="0.25">
      <c r="A44" s="122">
        <v>4</v>
      </c>
      <c r="B44" s="134" t="s">
        <v>164</v>
      </c>
      <c r="C44" s="98">
        <f>CUSTOS!DV8</f>
        <v>37950.584999999999</v>
      </c>
      <c r="D44" s="99">
        <f>100*C44/E44</f>
        <v>39.375261294797269</v>
      </c>
      <c r="E44" s="98">
        <f>CUSTOS!DV7</f>
        <v>96381.798500000004</v>
      </c>
      <c r="F44" s="99">
        <f>100*E44/CUSTOS!DV57</f>
        <v>50.845909961265399</v>
      </c>
      <c r="G44" s="134" t="s">
        <v>167</v>
      </c>
      <c r="H44" s="134">
        <v>3</v>
      </c>
      <c r="I44" s="100">
        <f>H44/H47</f>
        <v>2.1126760563380281E-2</v>
      </c>
      <c r="J44" s="111"/>
      <c r="L44" s="122">
        <v>4</v>
      </c>
      <c r="M44" s="97" t="s">
        <v>164</v>
      </c>
      <c r="N44" s="103" t="s">
        <v>72</v>
      </c>
      <c r="O44" s="103" t="s">
        <v>72</v>
      </c>
      <c r="P44" s="103" t="s">
        <v>71</v>
      </c>
      <c r="Q44" s="103" t="s">
        <v>76</v>
      </c>
      <c r="R44" s="151">
        <v>1</v>
      </c>
      <c r="S44" s="98">
        <f>R47/R44</f>
        <v>84</v>
      </c>
      <c r="T44" s="104">
        <f>S44/S47</f>
        <v>3.7267080745341616E-2</v>
      </c>
    </row>
    <row r="45" spans="1:20" x14ac:dyDescent="0.25">
      <c r="A45" s="122">
        <v>4</v>
      </c>
      <c r="B45" s="134" t="s">
        <v>165</v>
      </c>
      <c r="C45" s="98">
        <v>71112.62</v>
      </c>
      <c r="D45" s="99">
        <v>70.959999999999994</v>
      </c>
      <c r="E45" s="98">
        <v>100211.2</v>
      </c>
      <c r="F45" s="99">
        <v>60.54</v>
      </c>
      <c r="G45" s="134" t="s">
        <v>74</v>
      </c>
      <c r="H45" s="134">
        <v>5</v>
      </c>
      <c r="I45" s="100">
        <f>H45/H47</f>
        <v>3.5211267605633804E-2</v>
      </c>
      <c r="J45" s="96"/>
      <c r="L45" s="122">
        <v>4</v>
      </c>
      <c r="M45" s="97" t="s">
        <v>165</v>
      </c>
      <c r="N45" s="103" t="s">
        <v>71</v>
      </c>
      <c r="O45" s="103" t="s">
        <v>71</v>
      </c>
      <c r="P45" s="103" t="s">
        <v>71</v>
      </c>
      <c r="Q45" s="103" t="s">
        <v>76</v>
      </c>
      <c r="R45" s="151">
        <v>1</v>
      </c>
      <c r="S45" s="98">
        <f>R47/R45</f>
        <v>84</v>
      </c>
      <c r="T45" s="104">
        <f>S45/S47</f>
        <v>3.7267080745341616E-2</v>
      </c>
    </row>
    <row r="46" spans="1:20" ht="15.75" thickBot="1" x14ac:dyDescent="0.3">
      <c r="A46" s="122">
        <v>4</v>
      </c>
      <c r="B46" s="112" t="s">
        <v>166</v>
      </c>
      <c r="C46" s="114">
        <v>0</v>
      </c>
      <c r="D46" s="180">
        <v>0</v>
      </c>
      <c r="E46" s="114">
        <v>0</v>
      </c>
      <c r="F46" s="180">
        <v>0</v>
      </c>
      <c r="G46" s="112" t="s">
        <v>70</v>
      </c>
      <c r="H46" s="112">
        <v>1</v>
      </c>
      <c r="I46" s="181">
        <f>H46/H47</f>
        <v>7.0422535211267607E-3</v>
      </c>
      <c r="J46" s="18"/>
      <c r="L46" s="122">
        <v>4</v>
      </c>
      <c r="M46" s="112" t="s">
        <v>166</v>
      </c>
      <c r="N46" s="113" t="s">
        <v>72</v>
      </c>
      <c r="O46" s="113" t="s">
        <v>71</v>
      </c>
      <c r="P46" s="113" t="s">
        <v>71</v>
      </c>
      <c r="Q46" s="113" t="s">
        <v>75</v>
      </c>
      <c r="R46" s="152">
        <v>2</v>
      </c>
      <c r="S46" s="114">
        <f>R47/R46</f>
        <v>42</v>
      </c>
      <c r="T46" s="115">
        <f>S46/S47</f>
        <v>1.8633540372670808E-2</v>
      </c>
    </row>
    <row r="47" spans="1:20" ht="15.75" thickBot="1" x14ac:dyDescent="0.3">
      <c r="B47" s="153" t="s">
        <v>78</v>
      </c>
      <c r="C47" s="157"/>
      <c r="D47" s="184"/>
      <c r="E47" s="157"/>
      <c r="F47" s="184"/>
      <c r="G47" s="193"/>
      <c r="H47" s="204">
        <f>SUM(H4:H46)</f>
        <v>142</v>
      </c>
      <c r="I47" s="185">
        <f>SUM(I4:I46)</f>
        <v>0.99999999999999933</v>
      </c>
      <c r="J47" s="20"/>
      <c r="M47" s="153" t="s">
        <v>78</v>
      </c>
      <c r="N47" s="154"/>
      <c r="O47" s="154"/>
      <c r="P47" s="154"/>
      <c r="Q47" s="155"/>
      <c r="R47" s="156">
        <f>SUM(R4:R46)</f>
        <v>84</v>
      </c>
      <c r="S47" s="157">
        <f>SUM(S4:S46)</f>
        <v>2254</v>
      </c>
      <c r="T47" s="158">
        <f>SUM(T4:T46)</f>
        <v>1.0000000000000002</v>
      </c>
    </row>
    <row r="48" spans="1:20" s="44" customFormat="1" x14ac:dyDescent="0.25">
      <c r="B48" s="291" t="s">
        <v>168</v>
      </c>
      <c r="C48" s="291"/>
      <c r="D48" s="291"/>
      <c r="E48" s="291"/>
      <c r="F48" s="291"/>
      <c r="G48" s="291"/>
      <c r="H48" s="291"/>
      <c r="I48" s="291"/>
      <c r="J48" s="21"/>
      <c r="M48" s="301" t="s">
        <v>168</v>
      </c>
      <c r="N48" s="302"/>
      <c r="O48" s="302"/>
      <c r="P48" s="302"/>
      <c r="Q48" s="302"/>
      <c r="R48" s="302"/>
      <c r="S48" s="302"/>
      <c r="T48" s="303"/>
    </row>
    <row r="50" spans="1:17" ht="23.25" customHeight="1" thickBot="1" x14ac:dyDescent="0.3">
      <c r="B50" s="292" t="s">
        <v>79</v>
      </c>
      <c r="C50" s="292"/>
      <c r="D50" s="292"/>
      <c r="E50" s="292"/>
      <c r="F50" s="292"/>
      <c r="G50" s="297" t="s">
        <v>10</v>
      </c>
      <c r="H50" s="297"/>
      <c r="I50" s="297"/>
      <c r="J50" s="297"/>
      <c r="M50" s="292" t="s">
        <v>80</v>
      </c>
      <c r="N50" s="292"/>
      <c r="O50" s="292"/>
      <c r="P50" s="295" t="s">
        <v>8</v>
      </c>
      <c r="Q50" s="295"/>
    </row>
    <row r="51" spans="1:17" ht="57" thickBot="1" x14ac:dyDescent="0.3">
      <c r="A51" s="13" t="s">
        <v>186</v>
      </c>
      <c r="B51" s="136" t="s">
        <v>58</v>
      </c>
      <c r="C51" s="102" t="s">
        <v>81</v>
      </c>
      <c r="D51" s="102" t="s">
        <v>82</v>
      </c>
      <c r="E51" s="102" t="s">
        <v>83</v>
      </c>
      <c r="F51" s="102" t="s">
        <v>84</v>
      </c>
      <c r="G51" s="102" t="s">
        <v>85</v>
      </c>
      <c r="H51" s="134" t="s">
        <v>64</v>
      </c>
      <c r="I51" s="134" t="s">
        <v>69</v>
      </c>
      <c r="J51" s="134" t="s">
        <v>65</v>
      </c>
      <c r="L51" s="165" t="s">
        <v>186</v>
      </c>
      <c r="M51" s="166" t="s">
        <v>58</v>
      </c>
      <c r="N51" s="175" t="s">
        <v>86</v>
      </c>
      <c r="O51" s="175" t="s">
        <v>87</v>
      </c>
      <c r="P51" s="176" t="s">
        <v>64</v>
      </c>
      <c r="Q51" s="177" t="s">
        <v>65</v>
      </c>
    </row>
    <row r="52" spans="1:17" x14ac:dyDescent="0.25">
      <c r="A52" s="121">
        <v>1</v>
      </c>
      <c r="B52" s="137" t="s">
        <v>176</v>
      </c>
      <c r="C52" s="102" t="s">
        <v>71</v>
      </c>
      <c r="D52" s="102" t="s">
        <v>72</v>
      </c>
      <c r="E52" s="102" t="s">
        <v>71</v>
      </c>
      <c r="F52" s="102" t="s">
        <v>72</v>
      </c>
      <c r="G52" s="102" t="s">
        <v>88</v>
      </c>
      <c r="H52" s="134">
        <v>2</v>
      </c>
      <c r="I52" s="105">
        <f>H95/H52</f>
        <v>41</v>
      </c>
      <c r="J52" s="100">
        <f>I52/I95</f>
        <v>1.8404907975460124E-2</v>
      </c>
      <c r="L52" s="159">
        <v>1</v>
      </c>
      <c r="M52" s="172" t="s">
        <v>176</v>
      </c>
      <c r="N52" s="173" t="s">
        <v>72</v>
      </c>
      <c r="O52" s="161">
        <v>6</v>
      </c>
      <c r="P52" s="162">
        <v>3</v>
      </c>
      <c r="Q52" s="164">
        <f>P52/P95</f>
        <v>2.5423728813559324E-2</v>
      </c>
    </row>
    <row r="53" spans="1:17" x14ac:dyDescent="0.25">
      <c r="A53" s="140">
        <v>1</v>
      </c>
      <c r="B53" s="137" t="s">
        <v>177</v>
      </c>
      <c r="C53" s="102" t="s">
        <v>72</v>
      </c>
      <c r="D53" s="102" t="s">
        <v>72</v>
      </c>
      <c r="E53" s="102" t="s">
        <v>72</v>
      </c>
      <c r="F53" s="102" t="s">
        <v>71</v>
      </c>
      <c r="G53" s="102" t="s">
        <v>212</v>
      </c>
      <c r="H53" s="134">
        <v>3</v>
      </c>
      <c r="I53" s="105">
        <f>H95/H53</f>
        <v>27.333333333333332</v>
      </c>
      <c r="J53" s="100">
        <f>I53/I95</f>
        <v>1.2269938650306749E-2</v>
      </c>
      <c r="L53" s="121">
        <v>1</v>
      </c>
      <c r="M53" s="123" t="s">
        <v>177</v>
      </c>
      <c r="N53" s="103" t="s">
        <v>72</v>
      </c>
      <c r="O53" s="102">
        <v>9</v>
      </c>
      <c r="P53" s="134">
        <v>3</v>
      </c>
      <c r="Q53" s="104">
        <f>P53/P95</f>
        <v>2.5423728813559324E-2</v>
      </c>
    </row>
    <row r="54" spans="1:17" x14ac:dyDescent="0.25">
      <c r="A54" s="121">
        <v>1</v>
      </c>
      <c r="B54" s="137" t="s">
        <v>178</v>
      </c>
      <c r="C54" s="102" t="s">
        <v>72</v>
      </c>
      <c r="D54" s="102" t="s">
        <v>72</v>
      </c>
      <c r="E54" s="102" t="s">
        <v>71</v>
      </c>
      <c r="F54" s="102" t="s">
        <v>71</v>
      </c>
      <c r="G54" s="102" t="s">
        <v>88</v>
      </c>
      <c r="H54" s="134">
        <v>2</v>
      </c>
      <c r="I54" s="105">
        <f>H95/H54</f>
        <v>41</v>
      </c>
      <c r="J54" s="100">
        <f>I54/I95</f>
        <v>1.8404907975460124E-2</v>
      </c>
      <c r="L54" s="121">
        <v>1</v>
      </c>
      <c r="M54" s="123" t="s">
        <v>178</v>
      </c>
      <c r="N54" s="103" t="s">
        <v>72</v>
      </c>
      <c r="O54" s="102">
        <v>4</v>
      </c>
      <c r="P54" s="134">
        <v>2</v>
      </c>
      <c r="Q54" s="104">
        <f>P54/P95</f>
        <v>1.6949152542372881E-2</v>
      </c>
    </row>
    <row r="55" spans="1:17" x14ac:dyDescent="0.25">
      <c r="A55" s="121">
        <v>1</v>
      </c>
      <c r="B55" s="137" t="s">
        <v>179</v>
      </c>
      <c r="C55" s="102" t="s">
        <v>72</v>
      </c>
      <c r="D55" s="102" t="s">
        <v>72</v>
      </c>
      <c r="E55" s="102" t="s">
        <v>71</v>
      </c>
      <c r="F55" s="102" t="s">
        <v>71</v>
      </c>
      <c r="G55" s="102" t="s">
        <v>88</v>
      </c>
      <c r="H55" s="134">
        <v>2</v>
      </c>
      <c r="I55" s="105">
        <f>H95/H55</f>
        <v>41</v>
      </c>
      <c r="J55" s="100">
        <f>I55/I95</f>
        <v>1.8404907975460124E-2</v>
      </c>
      <c r="L55" s="121">
        <v>1</v>
      </c>
      <c r="M55" s="123" t="s">
        <v>179</v>
      </c>
      <c r="N55" s="103" t="s">
        <v>72</v>
      </c>
      <c r="O55" s="102">
        <v>6</v>
      </c>
      <c r="P55" s="134">
        <v>3</v>
      </c>
      <c r="Q55" s="104">
        <f>P55/P95</f>
        <v>2.5423728813559324E-2</v>
      </c>
    </row>
    <row r="56" spans="1:17" x14ac:dyDescent="0.25">
      <c r="A56" s="121">
        <v>1</v>
      </c>
      <c r="B56" s="137" t="s">
        <v>180</v>
      </c>
      <c r="C56" s="102" t="s">
        <v>72</v>
      </c>
      <c r="D56" s="102" t="s">
        <v>71</v>
      </c>
      <c r="E56" s="102" t="s">
        <v>71</v>
      </c>
      <c r="F56" s="102" t="s">
        <v>71</v>
      </c>
      <c r="G56" s="102" t="s">
        <v>89</v>
      </c>
      <c r="H56" s="134">
        <v>1</v>
      </c>
      <c r="I56" s="105">
        <f>H95/H56</f>
        <v>82</v>
      </c>
      <c r="J56" s="100">
        <f>I56/I95</f>
        <v>3.6809815950920248E-2</v>
      </c>
      <c r="L56" s="121">
        <v>1</v>
      </c>
      <c r="M56" s="117" t="s">
        <v>180</v>
      </c>
      <c r="N56" s="103" t="s">
        <v>72</v>
      </c>
      <c r="O56" s="102">
        <v>4</v>
      </c>
      <c r="P56" s="134">
        <v>2</v>
      </c>
      <c r="Q56" s="104">
        <f>P56/P95</f>
        <v>1.6949152542372881E-2</v>
      </c>
    </row>
    <row r="57" spans="1:17" x14ac:dyDescent="0.25">
      <c r="A57" s="121">
        <v>1</v>
      </c>
      <c r="B57" s="137" t="s">
        <v>181</v>
      </c>
      <c r="C57" s="102" t="s">
        <v>72</v>
      </c>
      <c r="D57" s="102" t="s">
        <v>72</v>
      </c>
      <c r="E57" s="102" t="s">
        <v>71</v>
      </c>
      <c r="F57" s="102" t="s">
        <v>72</v>
      </c>
      <c r="G57" s="102" t="s">
        <v>212</v>
      </c>
      <c r="H57" s="134">
        <v>3</v>
      </c>
      <c r="I57" s="105">
        <f>H95/H57</f>
        <v>27.333333333333332</v>
      </c>
      <c r="J57" s="100">
        <f>I57/I95</f>
        <v>1.2269938650306749E-2</v>
      </c>
      <c r="L57" s="121">
        <v>1</v>
      </c>
      <c r="M57" s="123" t="s">
        <v>181</v>
      </c>
      <c r="N57" s="103" t="s">
        <v>72</v>
      </c>
      <c r="O57" s="102">
        <v>8</v>
      </c>
      <c r="P57" s="134">
        <v>3</v>
      </c>
      <c r="Q57" s="104">
        <f>P57/P95</f>
        <v>2.5423728813559324E-2</v>
      </c>
    </row>
    <row r="58" spans="1:17" x14ac:dyDescent="0.25">
      <c r="A58" s="121">
        <v>1</v>
      </c>
      <c r="B58" s="137" t="s">
        <v>182</v>
      </c>
      <c r="C58" s="102" t="s">
        <v>72</v>
      </c>
      <c r="D58" s="102" t="s">
        <v>72</v>
      </c>
      <c r="E58" s="102" t="s">
        <v>71</v>
      </c>
      <c r="F58" s="102" t="s">
        <v>72</v>
      </c>
      <c r="G58" s="102" t="s">
        <v>212</v>
      </c>
      <c r="H58" s="134">
        <v>3</v>
      </c>
      <c r="I58" s="105">
        <f>H95/H58</f>
        <v>27.333333333333332</v>
      </c>
      <c r="J58" s="100">
        <f>I58/I95</f>
        <v>1.2269938650306749E-2</v>
      </c>
      <c r="L58" s="121">
        <v>1</v>
      </c>
      <c r="M58" s="123" t="s">
        <v>182</v>
      </c>
      <c r="N58" s="103" t="s">
        <v>72</v>
      </c>
      <c r="O58" s="102">
        <v>4</v>
      </c>
      <c r="P58" s="134">
        <v>2</v>
      </c>
      <c r="Q58" s="104">
        <f>P58/P95</f>
        <v>1.6949152542372881E-2</v>
      </c>
    </row>
    <row r="59" spans="1:17" x14ac:dyDescent="0.25">
      <c r="A59" s="121">
        <v>1</v>
      </c>
      <c r="B59" s="137" t="s">
        <v>183</v>
      </c>
      <c r="C59" s="102" t="s">
        <v>72</v>
      </c>
      <c r="D59" s="102" t="s">
        <v>72</v>
      </c>
      <c r="E59" s="102" t="s">
        <v>71</v>
      </c>
      <c r="F59" s="102" t="s">
        <v>71</v>
      </c>
      <c r="G59" s="102" t="s">
        <v>88</v>
      </c>
      <c r="H59" s="134">
        <v>2</v>
      </c>
      <c r="I59" s="105">
        <f>H95/H59</f>
        <v>41</v>
      </c>
      <c r="J59" s="100">
        <f>I59/I95</f>
        <v>1.8404907975460124E-2</v>
      </c>
      <c r="L59" s="121">
        <v>1</v>
      </c>
      <c r="M59" s="123" t="s">
        <v>183</v>
      </c>
      <c r="N59" s="103" t="s">
        <v>72</v>
      </c>
      <c r="O59" s="102">
        <v>9</v>
      </c>
      <c r="P59" s="134">
        <v>3</v>
      </c>
      <c r="Q59" s="104">
        <f>P59/P95</f>
        <v>2.5423728813559324E-2</v>
      </c>
    </row>
    <row r="60" spans="1:17" x14ac:dyDescent="0.25">
      <c r="A60" s="121">
        <v>1</v>
      </c>
      <c r="B60" s="137" t="s">
        <v>184</v>
      </c>
      <c r="C60" s="102" t="s">
        <v>72</v>
      </c>
      <c r="D60" s="102" t="s">
        <v>72</v>
      </c>
      <c r="E60" s="102" t="s">
        <v>71</v>
      </c>
      <c r="F60" s="102" t="s">
        <v>71</v>
      </c>
      <c r="G60" s="102" t="s">
        <v>88</v>
      </c>
      <c r="H60" s="134">
        <v>2</v>
      </c>
      <c r="I60" s="105">
        <f>H95/H60</f>
        <v>41</v>
      </c>
      <c r="J60" s="100">
        <f>I60/I95</f>
        <v>1.8404907975460124E-2</v>
      </c>
      <c r="L60" s="121">
        <v>1</v>
      </c>
      <c r="M60" s="123" t="s">
        <v>184</v>
      </c>
      <c r="N60" s="103" t="s">
        <v>72</v>
      </c>
      <c r="O60" s="102">
        <v>3</v>
      </c>
      <c r="P60" s="134">
        <v>2</v>
      </c>
      <c r="Q60" s="104">
        <f>P60/P95</f>
        <v>1.6949152542372881E-2</v>
      </c>
    </row>
    <row r="61" spans="1:17" x14ac:dyDescent="0.25">
      <c r="A61" s="121">
        <v>1</v>
      </c>
      <c r="B61" s="137" t="s">
        <v>185</v>
      </c>
      <c r="C61" s="102" t="s">
        <v>71</v>
      </c>
      <c r="D61" s="102" t="s">
        <v>72</v>
      </c>
      <c r="E61" s="102" t="s">
        <v>71</v>
      </c>
      <c r="F61" s="102" t="s">
        <v>72</v>
      </c>
      <c r="G61" s="102" t="s">
        <v>88</v>
      </c>
      <c r="H61" s="134">
        <v>2</v>
      </c>
      <c r="I61" s="105">
        <f>H95/H61</f>
        <v>41</v>
      </c>
      <c r="J61" s="100">
        <f>I61/I95</f>
        <v>1.8404907975460124E-2</v>
      </c>
      <c r="L61" s="121">
        <v>1</v>
      </c>
      <c r="M61" s="123" t="s">
        <v>185</v>
      </c>
      <c r="N61" s="103" t="s">
        <v>72</v>
      </c>
      <c r="O61" s="102">
        <v>5</v>
      </c>
      <c r="P61" s="134">
        <v>2</v>
      </c>
      <c r="Q61" s="104">
        <f>P61/P95</f>
        <v>1.6949152542372881E-2</v>
      </c>
    </row>
    <row r="62" spans="1:17" x14ac:dyDescent="0.25">
      <c r="A62" s="119">
        <v>2</v>
      </c>
      <c r="B62" s="137" t="s">
        <v>187</v>
      </c>
      <c r="C62" s="102" t="s">
        <v>71</v>
      </c>
      <c r="D62" s="102" t="s">
        <v>71</v>
      </c>
      <c r="E62" s="102" t="s">
        <v>71</v>
      </c>
      <c r="F62" s="102" t="s">
        <v>71</v>
      </c>
      <c r="G62" s="102" t="s">
        <v>89</v>
      </c>
      <c r="H62" s="134">
        <v>1</v>
      </c>
      <c r="I62" s="105">
        <f>H95/H62</f>
        <v>82</v>
      </c>
      <c r="J62" s="100">
        <f>I62/I95</f>
        <v>3.6809815950920248E-2</v>
      </c>
      <c r="L62" s="119">
        <v>2</v>
      </c>
      <c r="M62" s="123" t="s">
        <v>187</v>
      </c>
      <c r="N62" s="103" t="s">
        <v>72</v>
      </c>
      <c r="O62" s="102">
        <v>8</v>
      </c>
      <c r="P62" s="134">
        <v>3</v>
      </c>
      <c r="Q62" s="104">
        <f>P62/P95</f>
        <v>2.5423728813559324E-2</v>
      </c>
    </row>
    <row r="63" spans="1:17" x14ac:dyDescent="0.25">
      <c r="A63" s="119">
        <v>2</v>
      </c>
      <c r="B63" s="137" t="s">
        <v>188</v>
      </c>
      <c r="C63" s="102" t="s">
        <v>72</v>
      </c>
      <c r="D63" s="102" t="s">
        <v>72</v>
      </c>
      <c r="E63" s="102" t="s">
        <v>71</v>
      </c>
      <c r="F63" s="102" t="s">
        <v>72</v>
      </c>
      <c r="G63" s="102" t="s">
        <v>212</v>
      </c>
      <c r="H63" s="134">
        <v>3</v>
      </c>
      <c r="I63" s="105">
        <f>H95/H63</f>
        <v>27.333333333333332</v>
      </c>
      <c r="J63" s="100">
        <f>I63/I95</f>
        <v>1.2269938650306749E-2</v>
      </c>
      <c r="L63" s="119">
        <v>2</v>
      </c>
      <c r="M63" s="123" t="s">
        <v>188</v>
      </c>
      <c r="N63" s="103" t="s">
        <v>72</v>
      </c>
      <c r="O63" s="102">
        <v>9</v>
      </c>
      <c r="P63" s="134">
        <v>3</v>
      </c>
      <c r="Q63" s="104">
        <f>P63/P95</f>
        <v>2.5423728813559324E-2</v>
      </c>
    </row>
    <row r="64" spans="1:17" x14ac:dyDescent="0.25">
      <c r="A64" s="119">
        <v>2</v>
      </c>
      <c r="B64" s="137" t="s">
        <v>189</v>
      </c>
      <c r="C64" s="102" t="s">
        <v>71</v>
      </c>
      <c r="D64" s="102" t="s">
        <v>71</v>
      </c>
      <c r="E64" s="102" t="s">
        <v>71</v>
      </c>
      <c r="F64" s="102" t="s">
        <v>71</v>
      </c>
      <c r="G64" s="102" t="s">
        <v>89</v>
      </c>
      <c r="H64" s="134">
        <v>1</v>
      </c>
      <c r="I64" s="105">
        <f>H95/H64</f>
        <v>82</v>
      </c>
      <c r="J64" s="100">
        <f>I64/I95</f>
        <v>3.6809815950920248E-2</v>
      </c>
      <c r="L64" s="119">
        <v>2</v>
      </c>
      <c r="M64" s="123" t="s">
        <v>189</v>
      </c>
      <c r="N64" s="103" t="s">
        <v>72</v>
      </c>
      <c r="O64" s="102">
        <v>7</v>
      </c>
      <c r="P64" s="134">
        <v>3</v>
      </c>
      <c r="Q64" s="104">
        <f>P64/P95</f>
        <v>2.5423728813559324E-2</v>
      </c>
    </row>
    <row r="65" spans="1:17" x14ac:dyDescent="0.25">
      <c r="A65" s="119">
        <v>2</v>
      </c>
      <c r="B65" s="137" t="s">
        <v>190</v>
      </c>
      <c r="C65" s="102" t="s">
        <v>71</v>
      </c>
      <c r="D65" s="102" t="s">
        <v>72</v>
      </c>
      <c r="E65" s="102" t="s">
        <v>71</v>
      </c>
      <c r="F65" s="102" t="s">
        <v>72</v>
      </c>
      <c r="G65" s="102" t="s">
        <v>88</v>
      </c>
      <c r="H65" s="134">
        <v>2</v>
      </c>
      <c r="I65" s="105">
        <f>H95/H65</f>
        <v>41</v>
      </c>
      <c r="J65" s="100">
        <f>I65/I95</f>
        <v>1.8404907975460124E-2</v>
      </c>
      <c r="L65" s="119">
        <v>2</v>
      </c>
      <c r="M65" s="123" t="s">
        <v>190</v>
      </c>
      <c r="N65" s="103" t="s">
        <v>72</v>
      </c>
      <c r="O65" s="102">
        <v>10</v>
      </c>
      <c r="P65" s="134">
        <v>3</v>
      </c>
      <c r="Q65" s="104">
        <f>P65/P95</f>
        <v>2.5423728813559324E-2</v>
      </c>
    </row>
    <row r="66" spans="1:17" x14ac:dyDescent="0.25">
      <c r="A66" s="119">
        <v>2</v>
      </c>
      <c r="B66" s="137" t="s">
        <v>191</v>
      </c>
      <c r="C66" s="102" t="s">
        <v>71</v>
      </c>
      <c r="D66" s="102" t="s">
        <v>71</v>
      </c>
      <c r="E66" s="102" t="s">
        <v>71</v>
      </c>
      <c r="F66" s="102" t="s">
        <v>72</v>
      </c>
      <c r="G66" s="102" t="s">
        <v>88</v>
      </c>
      <c r="H66" s="134">
        <v>2</v>
      </c>
      <c r="I66" s="105">
        <f>H95/H66</f>
        <v>41</v>
      </c>
      <c r="J66" s="100">
        <f>I66/I95</f>
        <v>1.8404907975460124E-2</v>
      </c>
      <c r="L66" s="119">
        <v>2</v>
      </c>
      <c r="M66" s="123" t="s">
        <v>191</v>
      </c>
      <c r="N66" s="103" t="s">
        <v>72</v>
      </c>
      <c r="O66" s="102">
        <v>8</v>
      </c>
      <c r="P66" s="134">
        <v>3</v>
      </c>
      <c r="Q66" s="104">
        <f>P66/P95</f>
        <v>2.5423728813559324E-2</v>
      </c>
    </row>
    <row r="67" spans="1:17" x14ac:dyDescent="0.25">
      <c r="A67" s="119">
        <v>2</v>
      </c>
      <c r="B67" s="137" t="s">
        <v>192</v>
      </c>
      <c r="C67" s="102" t="s">
        <v>71</v>
      </c>
      <c r="D67" s="102" t="s">
        <v>72</v>
      </c>
      <c r="E67" s="102" t="s">
        <v>71</v>
      </c>
      <c r="F67" s="102" t="s">
        <v>72</v>
      </c>
      <c r="G67" s="102" t="s">
        <v>212</v>
      </c>
      <c r="H67" s="134">
        <v>3</v>
      </c>
      <c r="I67" s="105">
        <f>H95/H67</f>
        <v>27.333333333333332</v>
      </c>
      <c r="J67" s="100">
        <f>I67/I95</f>
        <v>1.2269938650306749E-2</v>
      </c>
      <c r="L67" s="119">
        <v>2</v>
      </c>
      <c r="M67" s="123" t="s">
        <v>192</v>
      </c>
      <c r="N67" s="103" t="s">
        <v>72</v>
      </c>
      <c r="O67" s="102">
        <v>9</v>
      </c>
      <c r="P67" s="134">
        <v>3</v>
      </c>
      <c r="Q67" s="104">
        <f>P67/P95</f>
        <v>2.5423728813559324E-2</v>
      </c>
    </row>
    <row r="68" spans="1:17" x14ac:dyDescent="0.25">
      <c r="A68" s="119">
        <v>2</v>
      </c>
      <c r="B68" s="137" t="s">
        <v>193</v>
      </c>
      <c r="C68" s="102" t="s">
        <v>72</v>
      </c>
      <c r="D68" s="102" t="s">
        <v>72</v>
      </c>
      <c r="E68" s="102" t="s">
        <v>71</v>
      </c>
      <c r="F68" s="102" t="s">
        <v>72</v>
      </c>
      <c r="G68" s="102" t="s">
        <v>212</v>
      </c>
      <c r="H68" s="134">
        <v>3</v>
      </c>
      <c r="I68" s="105">
        <f>H95/H68</f>
        <v>27.333333333333332</v>
      </c>
      <c r="J68" s="100">
        <f>I68/I95</f>
        <v>1.2269938650306749E-2</v>
      </c>
      <c r="L68" s="119">
        <v>2</v>
      </c>
      <c r="M68" s="123" t="s">
        <v>193</v>
      </c>
      <c r="N68" s="103" t="s">
        <v>72</v>
      </c>
      <c r="O68" s="102">
        <v>8</v>
      </c>
      <c r="P68" s="134">
        <v>3</v>
      </c>
      <c r="Q68" s="104">
        <f>P68/P95</f>
        <v>2.5423728813559324E-2</v>
      </c>
    </row>
    <row r="69" spans="1:17" x14ac:dyDescent="0.25">
      <c r="A69" s="119">
        <v>2</v>
      </c>
      <c r="B69" s="137" t="s">
        <v>194</v>
      </c>
      <c r="C69" s="102" t="s">
        <v>71</v>
      </c>
      <c r="D69" s="102" t="s">
        <v>71</v>
      </c>
      <c r="E69" s="102" t="s">
        <v>72</v>
      </c>
      <c r="F69" s="102" t="s">
        <v>71</v>
      </c>
      <c r="G69" s="102" t="s">
        <v>89</v>
      </c>
      <c r="H69" s="134">
        <v>1</v>
      </c>
      <c r="I69" s="105">
        <f>H95/H69</f>
        <v>82</v>
      </c>
      <c r="J69" s="100">
        <f>I69/I95</f>
        <v>3.6809815950920248E-2</v>
      </c>
      <c r="L69" s="119">
        <v>2</v>
      </c>
      <c r="M69" s="123" t="s">
        <v>194</v>
      </c>
      <c r="N69" s="103" t="s">
        <v>72</v>
      </c>
      <c r="O69" s="102">
        <v>10</v>
      </c>
      <c r="P69" s="134">
        <v>3</v>
      </c>
      <c r="Q69" s="104">
        <f>P69/P95</f>
        <v>2.5423728813559324E-2</v>
      </c>
    </row>
    <row r="70" spans="1:17" x14ac:dyDescent="0.25">
      <c r="A70" s="119">
        <v>2</v>
      </c>
      <c r="B70" s="137" t="s">
        <v>195</v>
      </c>
      <c r="C70" s="102" t="s">
        <v>72</v>
      </c>
      <c r="D70" s="102" t="s">
        <v>72</v>
      </c>
      <c r="E70" s="102" t="s">
        <v>72</v>
      </c>
      <c r="F70" s="102" t="s">
        <v>71</v>
      </c>
      <c r="G70" s="102" t="s">
        <v>212</v>
      </c>
      <c r="H70" s="134">
        <v>3</v>
      </c>
      <c r="I70" s="105">
        <f>H95/H70</f>
        <v>27.333333333333332</v>
      </c>
      <c r="J70" s="100">
        <f>I70/I95</f>
        <v>1.2269938650306749E-2</v>
      </c>
      <c r="L70" s="119">
        <v>2</v>
      </c>
      <c r="M70" s="123" t="s">
        <v>195</v>
      </c>
      <c r="N70" s="103" t="s">
        <v>72</v>
      </c>
      <c r="O70" s="102">
        <v>4</v>
      </c>
      <c r="P70" s="134">
        <v>2</v>
      </c>
      <c r="Q70" s="104">
        <f>P70/P95</f>
        <v>1.6949152542372881E-2</v>
      </c>
    </row>
    <row r="71" spans="1:17" x14ac:dyDescent="0.25">
      <c r="A71" s="119">
        <v>2</v>
      </c>
      <c r="B71" s="137" t="s">
        <v>196</v>
      </c>
      <c r="C71" s="102" t="s">
        <v>71</v>
      </c>
      <c r="D71" s="102" t="s">
        <v>72</v>
      </c>
      <c r="E71" s="102" t="s">
        <v>71</v>
      </c>
      <c r="F71" s="102" t="s">
        <v>72</v>
      </c>
      <c r="G71" s="102" t="s">
        <v>88</v>
      </c>
      <c r="H71" s="134">
        <v>2</v>
      </c>
      <c r="I71" s="105">
        <f>H95/H71</f>
        <v>41</v>
      </c>
      <c r="J71" s="100">
        <f>I71/I95</f>
        <v>1.8404907975460124E-2</v>
      </c>
      <c r="L71" s="119">
        <v>2</v>
      </c>
      <c r="M71" s="123" t="s">
        <v>196</v>
      </c>
      <c r="N71" s="103" t="s">
        <v>72</v>
      </c>
      <c r="O71" s="102">
        <v>8</v>
      </c>
      <c r="P71" s="134">
        <v>3</v>
      </c>
      <c r="Q71" s="104">
        <f>P71/P95</f>
        <v>2.5423728813559324E-2</v>
      </c>
    </row>
    <row r="72" spans="1:17" x14ac:dyDescent="0.25">
      <c r="A72" s="119">
        <v>2</v>
      </c>
      <c r="B72" s="137" t="s">
        <v>197</v>
      </c>
      <c r="C72" s="102" t="s">
        <v>71</v>
      </c>
      <c r="D72" s="102" t="s">
        <v>72</v>
      </c>
      <c r="E72" s="102" t="s">
        <v>71</v>
      </c>
      <c r="F72" s="102" t="s">
        <v>71</v>
      </c>
      <c r="G72" s="102" t="s">
        <v>89</v>
      </c>
      <c r="H72" s="134">
        <v>1</v>
      </c>
      <c r="I72" s="105">
        <f>H95/H72</f>
        <v>82</v>
      </c>
      <c r="J72" s="100">
        <f>I72/I95</f>
        <v>3.6809815950920248E-2</v>
      </c>
      <c r="L72" s="119">
        <v>2</v>
      </c>
      <c r="M72" s="123" t="s">
        <v>197</v>
      </c>
      <c r="N72" s="103" t="s">
        <v>72</v>
      </c>
      <c r="O72" s="102">
        <v>6</v>
      </c>
      <c r="P72" s="134">
        <v>2</v>
      </c>
      <c r="Q72" s="104">
        <f>P72/P95</f>
        <v>1.6949152542372881E-2</v>
      </c>
    </row>
    <row r="73" spans="1:17" x14ac:dyDescent="0.25">
      <c r="A73" s="120">
        <v>3</v>
      </c>
      <c r="B73" s="137" t="s">
        <v>198</v>
      </c>
      <c r="C73" s="102" t="s">
        <v>71</v>
      </c>
      <c r="D73" s="102" t="s">
        <v>72</v>
      </c>
      <c r="E73" s="102" t="s">
        <v>71</v>
      </c>
      <c r="F73" s="102" t="s">
        <v>72</v>
      </c>
      <c r="G73" s="102" t="s">
        <v>88</v>
      </c>
      <c r="H73" s="134">
        <v>2</v>
      </c>
      <c r="I73" s="105">
        <f>H95/H73</f>
        <v>41</v>
      </c>
      <c r="J73" s="100">
        <f>I73/I95</f>
        <v>1.8404907975460124E-2</v>
      </c>
      <c r="L73" s="120">
        <v>3</v>
      </c>
      <c r="M73" s="123" t="s">
        <v>198</v>
      </c>
      <c r="N73" s="103" t="s">
        <v>72</v>
      </c>
      <c r="O73" s="102">
        <v>6</v>
      </c>
      <c r="P73" s="134">
        <v>3</v>
      </c>
      <c r="Q73" s="104">
        <f>P73/P95</f>
        <v>2.5423728813559324E-2</v>
      </c>
    </row>
    <row r="74" spans="1:17" x14ac:dyDescent="0.25">
      <c r="A74" s="120">
        <v>3</v>
      </c>
      <c r="B74" s="137" t="s">
        <v>199</v>
      </c>
      <c r="C74" s="102" t="s">
        <v>71</v>
      </c>
      <c r="D74" s="102" t="s">
        <v>72</v>
      </c>
      <c r="E74" s="102" t="s">
        <v>71</v>
      </c>
      <c r="F74" s="102" t="s">
        <v>71</v>
      </c>
      <c r="G74" s="102" t="s">
        <v>89</v>
      </c>
      <c r="H74" s="134">
        <v>1</v>
      </c>
      <c r="I74" s="105">
        <f>H95/H74</f>
        <v>82</v>
      </c>
      <c r="J74" s="100">
        <f>I74/I95</f>
        <v>3.6809815950920248E-2</v>
      </c>
      <c r="L74" s="120">
        <v>3</v>
      </c>
      <c r="M74" s="123" t="s">
        <v>199</v>
      </c>
      <c r="N74" s="103" t="s">
        <v>72</v>
      </c>
      <c r="O74" s="102">
        <v>3</v>
      </c>
      <c r="P74" s="134">
        <v>2</v>
      </c>
      <c r="Q74" s="104">
        <f>P74/P95</f>
        <v>1.6949152542372881E-2</v>
      </c>
    </row>
    <row r="75" spans="1:17" x14ac:dyDescent="0.25">
      <c r="A75" s="120">
        <v>3</v>
      </c>
      <c r="B75" s="137" t="s">
        <v>200</v>
      </c>
      <c r="C75" s="102" t="s">
        <v>71</v>
      </c>
      <c r="D75" s="102" t="s">
        <v>72</v>
      </c>
      <c r="E75" s="102" t="s">
        <v>71</v>
      </c>
      <c r="F75" s="102" t="s">
        <v>72</v>
      </c>
      <c r="G75" s="102" t="s">
        <v>88</v>
      </c>
      <c r="H75" s="134">
        <v>2</v>
      </c>
      <c r="I75" s="105">
        <f>H95/H75</f>
        <v>41</v>
      </c>
      <c r="J75" s="100">
        <f>I75/I95</f>
        <v>1.8404907975460124E-2</v>
      </c>
      <c r="L75" s="120">
        <v>3</v>
      </c>
      <c r="M75" s="123" t="s">
        <v>200</v>
      </c>
      <c r="N75" s="103" t="s">
        <v>72</v>
      </c>
      <c r="O75" s="102">
        <v>6</v>
      </c>
      <c r="P75" s="134">
        <v>3</v>
      </c>
      <c r="Q75" s="104">
        <f>P75/P95</f>
        <v>2.5423728813559324E-2</v>
      </c>
    </row>
    <row r="76" spans="1:17" x14ac:dyDescent="0.25">
      <c r="A76" s="120">
        <v>3</v>
      </c>
      <c r="B76" s="137" t="s">
        <v>201</v>
      </c>
      <c r="C76" s="102" t="s">
        <v>72</v>
      </c>
      <c r="D76" s="102" t="s">
        <v>72</v>
      </c>
      <c r="E76" s="102" t="s">
        <v>72</v>
      </c>
      <c r="F76" s="102" t="s">
        <v>71</v>
      </c>
      <c r="G76" s="102" t="s">
        <v>212</v>
      </c>
      <c r="H76" s="134">
        <v>3</v>
      </c>
      <c r="I76" s="105">
        <f>H95/H76</f>
        <v>27.333333333333332</v>
      </c>
      <c r="J76" s="100">
        <f>I76/I95</f>
        <v>1.2269938650306749E-2</v>
      </c>
      <c r="L76" s="120">
        <v>3</v>
      </c>
      <c r="M76" s="123" t="s">
        <v>201</v>
      </c>
      <c r="N76" s="103" t="s">
        <v>72</v>
      </c>
      <c r="O76" s="102">
        <v>8</v>
      </c>
      <c r="P76" s="134">
        <v>3</v>
      </c>
      <c r="Q76" s="104">
        <f>P76/P95</f>
        <v>2.5423728813559324E-2</v>
      </c>
    </row>
    <row r="77" spans="1:17" x14ac:dyDescent="0.25">
      <c r="A77" s="120">
        <v>3</v>
      </c>
      <c r="B77" s="137" t="s">
        <v>202</v>
      </c>
      <c r="C77" s="102" t="s">
        <v>72</v>
      </c>
      <c r="D77" s="102" t="s">
        <v>72</v>
      </c>
      <c r="E77" s="102" t="s">
        <v>71</v>
      </c>
      <c r="F77" s="102" t="s">
        <v>72</v>
      </c>
      <c r="G77" s="102" t="s">
        <v>212</v>
      </c>
      <c r="H77" s="134">
        <v>3</v>
      </c>
      <c r="I77" s="105">
        <f>H95/H77</f>
        <v>27.333333333333332</v>
      </c>
      <c r="J77" s="100">
        <f>I77/I95</f>
        <v>1.2269938650306749E-2</v>
      </c>
      <c r="L77" s="120">
        <v>3</v>
      </c>
      <c r="M77" s="123" t="s">
        <v>202</v>
      </c>
      <c r="N77" s="103" t="s">
        <v>72</v>
      </c>
      <c r="O77" s="102">
        <v>6</v>
      </c>
      <c r="P77" s="134">
        <v>3</v>
      </c>
      <c r="Q77" s="104">
        <f>P77/P95</f>
        <v>2.5423728813559324E-2</v>
      </c>
    </row>
    <row r="78" spans="1:17" x14ac:dyDescent="0.25">
      <c r="A78" s="120">
        <v>3</v>
      </c>
      <c r="B78" s="137" t="s">
        <v>203</v>
      </c>
      <c r="C78" s="102" t="s">
        <v>71</v>
      </c>
      <c r="D78" s="102" t="s">
        <v>72</v>
      </c>
      <c r="E78" s="102" t="s">
        <v>72</v>
      </c>
      <c r="F78" s="102" t="s">
        <v>72</v>
      </c>
      <c r="G78" s="102" t="s">
        <v>212</v>
      </c>
      <c r="H78" s="134">
        <v>3</v>
      </c>
      <c r="I78" s="105">
        <f>H95/H78</f>
        <v>27.333333333333332</v>
      </c>
      <c r="J78" s="100">
        <f>I78/I95</f>
        <v>1.2269938650306749E-2</v>
      </c>
      <c r="L78" s="120">
        <v>3</v>
      </c>
      <c r="M78" s="123" t="s">
        <v>203</v>
      </c>
      <c r="N78" s="103" t="s">
        <v>72</v>
      </c>
      <c r="O78" s="102">
        <v>6</v>
      </c>
      <c r="P78" s="134">
        <v>3</v>
      </c>
      <c r="Q78" s="104">
        <f>P78/P95</f>
        <v>2.5423728813559324E-2</v>
      </c>
    </row>
    <row r="79" spans="1:17" x14ac:dyDescent="0.25">
      <c r="A79" s="120">
        <v>3</v>
      </c>
      <c r="B79" s="137" t="s">
        <v>204</v>
      </c>
      <c r="C79" s="102" t="s">
        <v>72</v>
      </c>
      <c r="D79" s="102" t="s">
        <v>72</v>
      </c>
      <c r="E79" s="102" t="s">
        <v>71</v>
      </c>
      <c r="F79" s="102" t="s">
        <v>71</v>
      </c>
      <c r="G79" s="102" t="s">
        <v>88</v>
      </c>
      <c r="H79" s="134">
        <v>2</v>
      </c>
      <c r="I79" s="105">
        <f>H95/H79</f>
        <v>41</v>
      </c>
      <c r="J79" s="100">
        <f>I79/I95</f>
        <v>1.8404907975460124E-2</v>
      </c>
      <c r="L79" s="120">
        <v>3</v>
      </c>
      <c r="M79" s="123" t="s">
        <v>204</v>
      </c>
      <c r="N79" s="103" t="s">
        <v>72</v>
      </c>
      <c r="O79" s="102">
        <v>6</v>
      </c>
      <c r="P79" s="134">
        <v>3</v>
      </c>
      <c r="Q79" s="104">
        <f>P79/P95</f>
        <v>2.5423728813559324E-2</v>
      </c>
    </row>
    <row r="80" spans="1:17" x14ac:dyDescent="0.25">
      <c r="A80" s="120">
        <v>3</v>
      </c>
      <c r="B80" s="137" t="s">
        <v>205</v>
      </c>
      <c r="C80" s="102" t="s">
        <v>72</v>
      </c>
      <c r="D80" s="102" t="s">
        <v>72</v>
      </c>
      <c r="E80" s="102" t="s">
        <v>71</v>
      </c>
      <c r="F80" s="102" t="s">
        <v>71</v>
      </c>
      <c r="G80" s="102" t="s">
        <v>88</v>
      </c>
      <c r="H80" s="134">
        <v>2</v>
      </c>
      <c r="I80" s="105">
        <f>H95/H80</f>
        <v>41</v>
      </c>
      <c r="J80" s="100">
        <f>I80/I95</f>
        <v>1.8404907975460124E-2</v>
      </c>
      <c r="L80" s="120">
        <v>3</v>
      </c>
      <c r="M80" s="123" t="s">
        <v>205</v>
      </c>
      <c r="N80" s="103" t="s">
        <v>72</v>
      </c>
      <c r="O80" s="102">
        <v>6</v>
      </c>
      <c r="P80" s="134">
        <v>3</v>
      </c>
      <c r="Q80" s="104">
        <f>P80/P95</f>
        <v>2.5423728813559324E-2</v>
      </c>
    </row>
    <row r="81" spans="1:17" x14ac:dyDescent="0.25">
      <c r="A81" s="120">
        <v>3</v>
      </c>
      <c r="B81" s="137" t="s">
        <v>206</v>
      </c>
      <c r="C81" s="102" t="s">
        <v>72</v>
      </c>
      <c r="D81" s="102" t="s">
        <v>72</v>
      </c>
      <c r="E81" s="102" t="s">
        <v>71</v>
      </c>
      <c r="F81" s="102" t="s">
        <v>71</v>
      </c>
      <c r="G81" s="102" t="s">
        <v>88</v>
      </c>
      <c r="H81" s="134">
        <v>2</v>
      </c>
      <c r="I81" s="105">
        <f>H95/H81</f>
        <v>41</v>
      </c>
      <c r="J81" s="100">
        <f>I81/I95</f>
        <v>1.8404907975460124E-2</v>
      </c>
      <c r="L81" s="120">
        <v>3</v>
      </c>
      <c r="M81" s="123" t="s">
        <v>206</v>
      </c>
      <c r="N81" s="103" t="s">
        <v>72</v>
      </c>
      <c r="O81" s="102">
        <v>7</v>
      </c>
      <c r="P81" s="134">
        <v>3</v>
      </c>
      <c r="Q81" s="104">
        <f>P81/P95</f>
        <v>2.5423728813559324E-2</v>
      </c>
    </row>
    <row r="82" spans="1:17" x14ac:dyDescent="0.25">
      <c r="A82" s="120">
        <v>3</v>
      </c>
      <c r="B82" s="137" t="s">
        <v>207</v>
      </c>
      <c r="C82" s="102" t="s">
        <v>72</v>
      </c>
      <c r="D82" s="102" t="s">
        <v>72</v>
      </c>
      <c r="E82" s="102" t="s">
        <v>71</v>
      </c>
      <c r="F82" s="102" t="s">
        <v>71</v>
      </c>
      <c r="G82" s="102" t="s">
        <v>88</v>
      </c>
      <c r="H82" s="134">
        <v>2</v>
      </c>
      <c r="I82" s="105">
        <f>H95/H82</f>
        <v>41</v>
      </c>
      <c r="J82" s="100">
        <f>I82/I95</f>
        <v>1.8404907975460124E-2</v>
      </c>
      <c r="L82" s="120">
        <v>3</v>
      </c>
      <c r="M82" s="123" t="s">
        <v>207</v>
      </c>
      <c r="N82" s="103" t="s">
        <v>72</v>
      </c>
      <c r="O82" s="102">
        <v>7</v>
      </c>
      <c r="P82" s="134">
        <v>3</v>
      </c>
      <c r="Q82" s="104">
        <f>P82/P95</f>
        <v>2.5423728813559324E-2</v>
      </c>
    </row>
    <row r="83" spans="1:17" x14ac:dyDescent="0.25">
      <c r="A83" s="120">
        <v>3</v>
      </c>
      <c r="B83" s="137" t="s">
        <v>208</v>
      </c>
      <c r="C83" s="102" t="s">
        <v>72</v>
      </c>
      <c r="D83" s="102" t="s">
        <v>71</v>
      </c>
      <c r="E83" s="102" t="s">
        <v>71</v>
      </c>
      <c r="F83" s="102" t="s">
        <v>71</v>
      </c>
      <c r="G83" s="102" t="s">
        <v>89</v>
      </c>
      <c r="H83" s="134">
        <v>1</v>
      </c>
      <c r="I83" s="105">
        <f>H95/H83</f>
        <v>82</v>
      </c>
      <c r="J83" s="100">
        <f>I83/I95</f>
        <v>3.6809815950920248E-2</v>
      </c>
      <c r="L83" s="120">
        <v>3</v>
      </c>
      <c r="M83" s="123" t="s">
        <v>208</v>
      </c>
      <c r="N83" s="103" t="s">
        <v>72</v>
      </c>
      <c r="O83" s="102">
        <v>5</v>
      </c>
      <c r="P83" s="134">
        <v>2</v>
      </c>
      <c r="Q83" s="104">
        <f>P83/P95</f>
        <v>1.6949152542372881E-2</v>
      </c>
    </row>
    <row r="84" spans="1:17" x14ac:dyDescent="0.25">
      <c r="A84" s="120">
        <v>3</v>
      </c>
      <c r="B84" s="137" t="s">
        <v>209</v>
      </c>
      <c r="C84" s="102" t="s">
        <v>72</v>
      </c>
      <c r="D84" s="102" t="s">
        <v>72</v>
      </c>
      <c r="E84" s="102" t="s">
        <v>71</v>
      </c>
      <c r="F84" s="102" t="s">
        <v>72</v>
      </c>
      <c r="G84" s="102" t="s">
        <v>212</v>
      </c>
      <c r="H84" s="134">
        <v>3</v>
      </c>
      <c r="I84" s="105">
        <f>H95/H84</f>
        <v>27.333333333333332</v>
      </c>
      <c r="J84" s="100">
        <f>I84/I95</f>
        <v>1.2269938650306749E-2</v>
      </c>
      <c r="L84" s="120">
        <v>3</v>
      </c>
      <c r="M84" s="123" t="s">
        <v>209</v>
      </c>
      <c r="N84" s="103" t="s">
        <v>72</v>
      </c>
      <c r="O84" s="102">
        <v>6</v>
      </c>
      <c r="P84" s="134">
        <v>3</v>
      </c>
      <c r="Q84" s="104">
        <f>P84/P95</f>
        <v>2.5423728813559324E-2</v>
      </c>
    </row>
    <row r="85" spans="1:17" x14ac:dyDescent="0.25">
      <c r="A85" s="122">
        <v>4</v>
      </c>
      <c r="B85" s="134" t="s">
        <v>157</v>
      </c>
      <c r="C85" s="102" t="s">
        <v>71</v>
      </c>
      <c r="D85" s="102" t="s">
        <v>71</v>
      </c>
      <c r="E85" s="102" t="s">
        <v>71</v>
      </c>
      <c r="F85" s="102" t="s">
        <v>71</v>
      </c>
      <c r="G85" s="102" t="s">
        <v>89</v>
      </c>
      <c r="H85" s="134">
        <v>1</v>
      </c>
      <c r="I85" s="105">
        <f>H95/H85</f>
        <v>82</v>
      </c>
      <c r="J85" s="100">
        <f>I85/I95</f>
        <v>3.6809815950920248E-2</v>
      </c>
      <c r="L85" s="122">
        <v>4</v>
      </c>
      <c r="M85" s="97" t="s">
        <v>157</v>
      </c>
      <c r="N85" s="103" t="s">
        <v>72</v>
      </c>
      <c r="O85" s="103">
        <v>6</v>
      </c>
      <c r="P85" s="102">
        <v>3</v>
      </c>
      <c r="Q85" s="104">
        <f>P85/P95</f>
        <v>2.5423728813559324E-2</v>
      </c>
    </row>
    <row r="86" spans="1:17" x14ac:dyDescent="0.25">
      <c r="A86" s="122">
        <v>4</v>
      </c>
      <c r="B86" s="134" t="s">
        <v>158</v>
      </c>
      <c r="C86" s="102" t="s">
        <v>71</v>
      </c>
      <c r="D86" s="102" t="s">
        <v>72</v>
      </c>
      <c r="E86" s="102" t="s">
        <v>71</v>
      </c>
      <c r="F86" s="102" t="s">
        <v>71</v>
      </c>
      <c r="G86" s="102" t="s">
        <v>89</v>
      </c>
      <c r="H86" s="134">
        <v>1</v>
      </c>
      <c r="I86" s="105">
        <f>H95/H86</f>
        <v>82</v>
      </c>
      <c r="J86" s="100">
        <f>I86/I95</f>
        <v>3.6809815950920248E-2</v>
      </c>
      <c r="L86" s="122">
        <v>4</v>
      </c>
      <c r="M86" s="97" t="s">
        <v>158</v>
      </c>
      <c r="N86" s="103" t="s">
        <v>72</v>
      </c>
      <c r="O86" s="103">
        <v>6</v>
      </c>
      <c r="P86" s="102">
        <v>3</v>
      </c>
      <c r="Q86" s="104">
        <f>P86/P95</f>
        <v>2.5423728813559324E-2</v>
      </c>
    </row>
    <row r="87" spans="1:17" x14ac:dyDescent="0.25">
      <c r="A87" s="122">
        <v>4</v>
      </c>
      <c r="B87" s="134" t="s">
        <v>159</v>
      </c>
      <c r="C87" s="102" t="s">
        <v>71</v>
      </c>
      <c r="D87" s="102" t="s">
        <v>71</v>
      </c>
      <c r="E87" s="102" t="s">
        <v>71</v>
      </c>
      <c r="F87" s="102" t="s">
        <v>71</v>
      </c>
      <c r="G87" s="102" t="s">
        <v>89</v>
      </c>
      <c r="H87" s="134">
        <v>1</v>
      </c>
      <c r="I87" s="105">
        <f>H95/H87</f>
        <v>82</v>
      </c>
      <c r="J87" s="100">
        <f>I87/I95</f>
        <v>3.6809815950920248E-2</v>
      </c>
      <c r="L87" s="122">
        <v>4</v>
      </c>
      <c r="M87" s="97" t="s">
        <v>159</v>
      </c>
      <c r="N87" s="103" t="s">
        <v>72</v>
      </c>
      <c r="O87" s="103">
        <v>4</v>
      </c>
      <c r="P87" s="102">
        <v>2</v>
      </c>
      <c r="Q87" s="104">
        <f>P87/P95</f>
        <v>1.6949152542372881E-2</v>
      </c>
    </row>
    <row r="88" spans="1:17" x14ac:dyDescent="0.25">
      <c r="A88" s="122">
        <v>4</v>
      </c>
      <c r="B88" s="134" t="s">
        <v>160</v>
      </c>
      <c r="C88" s="102" t="s">
        <v>71</v>
      </c>
      <c r="D88" s="102" t="s">
        <v>72</v>
      </c>
      <c r="E88" s="102" t="s">
        <v>71</v>
      </c>
      <c r="F88" s="102" t="s">
        <v>72</v>
      </c>
      <c r="G88" s="102" t="s">
        <v>88</v>
      </c>
      <c r="H88" s="134">
        <v>2</v>
      </c>
      <c r="I88" s="105">
        <f>H95/H88</f>
        <v>41</v>
      </c>
      <c r="J88" s="100">
        <f>I88/I95</f>
        <v>1.8404907975460124E-2</v>
      </c>
      <c r="L88" s="122">
        <v>4</v>
      </c>
      <c r="M88" s="97" t="s">
        <v>160</v>
      </c>
      <c r="N88" s="103" t="s">
        <v>72</v>
      </c>
      <c r="O88" s="103">
        <v>6</v>
      </c>
      <c r="P88" s="102">
        <v>3</v>
      </c>
      <c r="Q88" s="104">
        <f>P88/P95</f>
        <v>2.5423728813559324E-2</v>
      </c>
    </row>
    <row r="89" spans="1:17" x14ac:dyDescent="0.25">
      <c r="A89" s="122">
        <v>4</v>
      </c>
      <c r="B89" s="134" t="s">
        <v>161</v>
      </c>
      <c r="C89" s="102" t="s">
        <v>71</v>
      </c>
      <c r="D89" s="102" t="s">
        <v>71</v>
      </c>
      <c r="E89" s="102" t="s">
        <v>72</v>
      </c>
      <c r="F89" s="102" t="s">
        <v>72</v>
      </c>
      <c r="G89" s="102" t="s">
        <v>88</v>
      </c>
      <c r="H89" s="134">
        <v>2</v>
      </c>
      <c r="I89" s="105">
        <f>H95/H89</f>
        <v>41</v>
      </c>
      <c r="J89" s="100">
        <f>I89/I95</f>
        <v>1.8404907975460124E-2</v>
      </c>
      <c r="L89" s="122">
        <v>4</v>
      </c>
      <c r="M89" s="97" t="s">
        <v>161</v>
      </c>
      <c r="N89" s="103" t="s">
        <v>72</v>
      </c>
      <c r="O89" s="103">
        <v>4</v>
      </c>
      <c r="P89" s="102">
        <v>2</v>
      </c>
      <c r="Q89" s="104">
        <f>P89/P95</f>
        <v>1.6949152542372881E-2</v>
      </c>
    </row>
    <row r="90" spans="1:17" x14ac:dyDescent="0.25">
      <c r="A90" s="122">
        <v>4</v>
      </c>
      <c r="B90" s="135" t="s">
        <v>162</v>
      </c>
      <c r="C90" s="102" t="s">
        <v>71</v>
      </c>
      <c r="D90" s="102" t="s">
        <v>71</v>
      </c>
      <c r="E90" s="102" t="s">
        <v>71</v>
      </c>
      <c r="F90" s="102" t="s">
        <v>72</v>
      </c>
      <c r="G90" s="102" t="s">
        <v>89</v>
      </c>
      <c r="H90" s="134">
        <v>1</v>
      </c>
      <c r="I90" s="105">
        <f>H95/H90</f>
        <v>82</v>
      </c>
      <c r="J90" s="100">
        <f>I90/I95</f>
        <v>3.6809815950920248E-2</v>
      </c>
      <c r="L90" s="122">
        <v>4</v>
      </c>
      <c r="M90" s="101" t="s">
        <v>162</v>
      </c>
      <c r="N90" s="103" t="s">
        <v>72</v>
      </c>
      <c r="O90" s="103">
        <v>7</v>
      </c>
      <c r="P90" s="102">
        <v>3</v>
      </c>
      <c r="Q90" s="104">
        <f>P90/P95</f>
        <v>2.5423728813559324E-2</v>
      </c>
    </row>
    <row r="91" spans="1:17" x14ac:dyDescent="0.25">
      <c r="A91" s="122">
        <v>4</v>
      </c>
      <c r="B91" s="134" t="s">
        <v>163</v>
      </c>
      <c r="C91" s="102" t="s">
        <v>71</v>
      </c>
      <c r="D91" s="102" t="s">
        <v>72</v>
      </c>
      <c r="E91" s="102" t="s">
        <v>71</v>
      </c>
      <c r="F91" s="102" t="s">
        <v>71</v>
      </c>
      <c r="G91" s="102" t="s">
        <v>89</v>
      </c>
      <c r="H91" s="134">
        <v>1</v>
      </c>
      <c r="I91" s="105">
        <f>H95/H91</f>
        <v>82</v>
      </c>
      <c r="J91" s="100">
        <f>I91/I95</f>
        <v>3.6809815950920248E-2</v>
      </c>
      <c r="L91" s="122">
        <v>4</v>
      </c>
      <c r="M91" s="97" t="s">
        <v>163</v>
      </c>
      <c r="N91" s="103" t="s">
        <v>72</v>
      </c>
      <c r="O91" s="103">
        <v>6</v>
      </c>
      <c r="P91" s="102">
        <v>3</v>
      </c>
      <c r="Q91" s="104">
        <f>P91/P95</f>
        <v>2.5423728813559324E-2</v>
      </c>
    </row>
    <row r="92" spans="1:17" x14ac:dyDescent="0.25">
      <c r="A92" s="122">
        <v>4</v>
      </c>
      <c r="B92" s="134" t="s">
        <v>164</v>
      </c>
      <c r="C92" s="102" t="s">
        <v>71</v>
      </c>
      <c r="D92" s="102" t="s">
        <v>71</v>
      </c>
      <c r="E92" s="102" t="s">
        <v>71</v>
      </c>
      <c r="F92" s="102" t="s">
        <v>72</v>
      </c>
      <c r="G92" s="102" t="s">
        <v>89</v>
      </c>
      <c r="H92" s="134">
        <v>1</v>
      </c>
      <c r="I92" s="105">
        <f>H95/H92</f>
        <v>82</v>
      </c>
      <c r="J92" s="100">
        <f>I92/I95</f>
        <v>3.6809815950920248E-2</v>
      </c>
      <c r="L92" s="122">
        <v>4</v>
      </c>
      <c r="M92" s="97" t="s">
        <v>164</v>
      </c>
      <c r="N92" s="103" t="s">
        <v>72</v>
      </c>
      <c r="O92" s="103">
        <v>5</v>
      </c>
      <c r="P92" s="102">
        <v>3</v>
      </c>
      <c r="Q92" s="104">
        <f>P92/P95</f>
        <v>2.5423728813559324E-2</v>
      </c>
    </row>
    <row r="93" spans="1:17" x14ac:dyDescent="0.25">
      <c r="A93" s="122">
        <v>4</v>
      </c>
      <c r="B93" s="134" t="s">
        <v>165</v>
      </c>
      <c r="C93" s="102" t="s">
        <v>71</v>
      </c>
      <c r="D93" s="102" t="s">
        <v>71</v>
      </c>
      <c r="E93" s="102" t="s">
        <v>71</v>
      </c>
      <c r="F93" s="102" t="s">
        <v>71</v>
      </c>
      <c r="G93" s="102" t="s">
        <v>89</v>
      </c>
      <c r="H93" s="134">
        <v>1</v>
      </c>
      <c r="I93" s="105">
        <f>H95/H93</f>
        <v>82</v>
      </c>
      <c r="J93" s="100">
        <f>I93/I95</f>
        <v>3.6809815950920248E-2</v>
      </c>
      <c r="L93" s="122">
        <v>4</v>
      </c>
      <c r="M93" s="97" t="s">
        <v>165</v>
      </c>
      <c r="N93" s="103" t="s">
        <v>72</v>
      </c>
      <c r="O93" s="103">
        <v>6</v>
      </c>
      <c r="P93" s="102">
        <v>3</v>
      </c>
      <c r="Q93" s="104">
        <f>P93/P95</f>
        <v>2.5423728813559324E-2</v>
      </c>
    </row>
    <row r="94" spans="1:17" ht="19.899999999999999" customHeight="1" thickBot="1" x14ac:dyDescent="0.3">
      <c r="A94" s="122">
        <v>4</v>
      </c>
      <c r="B94" s="112" t="s">
        <v>166</v>
      </c>
      <c r="C94" s="170" t="s">
        <v>71</v>
      </c>
      <c r="D94" s="170" t="s">
        <v>71</v>
      </c>
      <c r="E94" s="170" t="s">
        <v>71</v>
      </c>
      <c r="F94" s="170" t="s">
        <v>72</v>
      </c>
      <c r="G94" s="170" t="s">
        <v>89</v>
      </c>
      <c r="H94" s="112">
        <v>1</v>
      </c>
      <c r="I94" s="202">
        <f>H95/H94</f>
        <v>82</v>
      </c>
      <c r="J94" s="181">
        <f>I94/I95</f>
        <v>3.6809815950920248E-2</v>
      </c>
      <c r="L94" s="122">
        <v>4</v>
      </c>
      <c r="M94" s="112" t="s">
        <v>166</v>
      </c>
      <c r="N94" s="113" t="s">
        <v>72</v>
      </c>
      <c r="O94" s="113">
        <v>7</v>
      </c>
      <c r="P94" s="170">
        <v>3</v>
      </c>
      <c r="Q94" s="115">
        <f>P94/P95</f>
        <v>2.5423728813559324E-2</v>
      </c>
    </row>
    <row r="95" spans="1:17" ht="15.75" thickBot="1" x14ac:dyDescent="0.3">
      <c r="B95" s="153" t="s">
        <v>78</v>
      </c>
      <c r="C95" s="171"/>
      <c r="D95" s="171"/>
      <c r="E95" s="171"/>
      <c r="F95" s="171"/>
      <c r="G95" s="155"/>
      <c r="H95" s="193">
        <f>SUM(H52:H94)</f>
        <v>82</v>
      </c>
      <c r="I95" s="203">
        <f>SUM(I52:I94)</f>
        <v>2227.6666666666665</v>
      </c>
      <c r="J95" s="185">
        <f>SUM(J52:J94)</f>
        <v>1.0000000000000002</v>
      </c>
      <c r="M95" s="153" t="s">
        <v>78</v>
      </c>
      <c r="N95" s="155"/>
      <c r="O95" s="155"/>
      <c r="P95" s="171">
        <f>SUM(P52:P94)</f>
        <v>118</v>
      </c>
      <c r="Q95" s="158">
        <f>SUM(Q52:Q94)</f>
        <v>1.0000000000000004</v>
      </c>
    </row>
    <row r="96" spans="1:17" x14ac:dyDescent="0.25">
      <c r="B96" s="294" t="s">
        <v>169</v>
      </c>
      <c r="C96" s="294"/>
      <c r="D96" s="294"/>
      <c r="E96" s="294"/>
      <c r="F96" s="294"/>
      <c r="G96" s="294"/>
      <c r="H96" s="294"/>
      <c r="I96" s="294"/>
      <c r="J96" s="294"/>
      <c r="M96" s="291" t="s">
        <v>168</v>
      </c>
      <c r="N96" s="291"/>
      <c r="O96" s="291"/>
      <c r="P96" s="291"/>
      <c r="Q96" s="291"/>
    </row>
    <row r="98" spans="1:19" ht="15" customHeight="1" thickBot="1" x14ac:dyDescent="0.3">
      <c r="B98" s="292" t="s">
        <v>90</v>
      </c>
      <c r="C98" s="292"/>
      <c r="D98" s="292"/>
      <c r="E98" s="293" t="s">
        <v>8</v>
      </c>
      <c r="F98" s="293"/>
      <c r="G98" s="293"/>
      <c r="I98" s="12"/>
      <c r="J98" s="12"/>
      <c r="M98" s="292" t="s">
        <v>91</v>
      </c>
      <c r="N98" s="292"/>
      <c r="O98" s="292"/>
      <c r="P98" s="293" t="s">
        <v>10</v>
      </c>
      <c r="Q98" s="293"/>
      <c r="R98" s="293"/>
      <c r="S98" s="293"/>
    </row>
    <row r="99" spans="1:19" ht="57" thickBot="1" x14ac:dyDescent="0.3">
      <c r="A99" s="191" t="s">
        <v>186</v>
      </c>
      <c r="B99" s="193" t="s">
        <v>58</v>
      </c>
      <c r="C99" s="171" t="s">
        <v>92</v>
      </c>
      <c r="D99" s="171" t="s">
        <v>93</v>
      </c>
      <c r="E99" s="193" t="s">
        <v>94</v>
      </c>
      <c r="F99" s="193" t="s">
        <v>64</v>
      </c>
      <c r="G99" s="194" t="s">
        <v>65</v>
      </c>
      <c r="I99" s="22"/>
      <c r="J99" s="22"/>
      <c r="L99" s="165" t="s">
        <v>186</v>
      </c>
      <c r="M99" s="166" t="s">
        <v>58</v>
      </c>
      <c r="N99" s="175" t="s">
        <v>95</v>
      </c>
      <c r="O99" s="175" t="s">
        <v>96</v>
      </c>
      <c r="P99" s="176" t="s">
        <v>97</v>
      </c>
      <c r="Q99" s="176" t="s">
        <v>64</v>
      </c>
      <c r="R99" s="176" t="s">
        <v>69</v>
      </c>
      <c r="S99" s="189" t="s">
        <v>65</v>
      </c>
    </row>
    <row r="100" spans="1:19" x14ac:dyDescent="0.25">
      <c r="A100" s="159">
        <v>1</v>
      </c>
      <c r="B100" s="160" t="s">
        <v>176</v>
      </c>
      <c r="C100" s="161" t="s">
        <v>71</v>
      </c>
      <c r="D100" s="161" t="s">
        <v>72</v>
      </c>
      <c r="E100" s="161" t="s">
        <v>99</v>
      </c>
      <c r="F100" s="162">
        <v>2</v>
      </c>
      <c r="G100" s="188">
        <f>F100/F143</f>
        <v>2.0408163265306121E-2</v>
      </c>
      <c r="I100" s="22"/>
      <c r="J100" s="22"/>
      <c r="L100" s="159">
        <v>1</v>
      </c>
      <c r="M100" s="172" t="s">
        <v>176</v>
      </c>
      <c r="N100" s="186">
        <v>9976.2000000000007</v>
      </c>
      <c r="O100" s="161">
        <v>10.83</v>
      </c>
      <c r="P100" s="174" t="s">
        <v>73</v>
      </c>
      <c r="Q100" s="174">
        <v>3</v>
      </c>
      <c r="R100" s="187">
        <f>Q143/Q100</f>
        <v>24.666666666666668</v>
      </c>
      <c r="S100" s="188">
        <f>R100/R143</f>
        <v>1.0582010582010583E-2</v>
      </c>
    </row>
    <row r="101" spans="1:19" x14ac:dyDescent="0.25">
      <c r="A101" s="121">
        <v>1</v>
      </c>
      <c r="B101" s="137" t="s">
        <v>177</v>
      </c>
      <c r="C101" s="102" t="s">
        <v>72</v>
      </c>
      <c r="D101" s="102" t="s">
        <v>72</v>
      </c>
      <c r="E101" s="102" t="s">
        <v>99</v>
      </c>
      <c r="F101" s="134">
        <v>3</v>
      </c>
      <c r="G101" s="100">
        <f>F101/F143</f>
        <v>3.0612244897959183E-2</v>
      </c>
      <c r="I101" s="22"/>
      <c r="J101" s="22"/>
      <c r="L101" s="121">
        <v>1</v>
      </c>
      <c r="M101" s="123" t="s">
        <v>177</v>
      </c>
      <c r="N101" s="106">
        <v>4104.45</v>
      </c>
      <c r="O101" s="16">
        <v>3.41</v>
      </c>
      <c r="P101" s="15" t="s">
        <v>75</v>
      </c>
      <c r="Q101" s="15">
        <v>2</v>
      </c>
      <c r="R101" s="99">
        <f>Q143/Q101</f>
        <v>37</v>
      </c>
      <c r="S101" s="100">
        <f>R101/R143</f>
        <v>1.5873015873015872E-2</v>
      </c>
    </row>
    <row r="102" spans="1:19" x14ac:dyDescent="0.25">
      <c r="A102" s="121">
        <v>1</v>
      </c>
      <c r="B102" s="137" t="s">
        <v>178</v>
      </c>
      <c r="C102" s="102" t="s">
        <v>71</v>
      </c>
      <c r="D102" s="102" t="s">
        <v>71</v>
      </c>
      <c r="E102" s="134" t="s">
        <v>98</v>
      </c>
      <c r="F102" s="134">
        <v>1</v>
      </c>
      <c r="G102" s="100">
        <f>F102/F143</f>
        <v>1.020408163265306E-2</v>
      </c>
      <c r="I102" s="22"/>
      <c r="J102" s="22"/>
      <c r="L102" s="121">
        <v>1</v>
      </c>
      <c r="M102" s="123" t="s">
        <v>178</v>
      </c>
      <c r="N102" s="106">
        <v>18422.349999999999</v>
      </c>
      <c r="O102" s="16">
        <v>14.66</v>
      </c>
      <c r="P102" s="15" t="s">
        <v>73</v>
      </c>
      <c r="Q102" s="15">
        <v>3</v>
      </c>
      <c r="R102" s="99">
        <f>Q143/Q102</f>
        <v>24.666666666666668</v>
      </c>
      <c r="S102" s="100">
        <f>R102/R143</f>
        <v>1.0582010582010583E-2</v>
      </c>
    </row>
    <row r="103" spans="1:19" x14ac:dyDescent="0.25">
      <c r="A103" s="121">
        <v>1</v>
      </c>
      <c r="B103" s="137" t="s">
        <v>179</v>
      </c>
      <c r="C103" s="102" t="s">
        <v>72</v>
      </c>
      <c r="D103" s="102" t="s">
        <v>72</v>
      </c>
      <c r="E103" s="134" t="s">
        <v>99</v>
      </c>
      <c r="F103" s="134">
        <v>2</v>
      </c>
      <c r="G103" s="100">
        <f>F103/F143</f>
        <v>2.0408163265306121E-2</v>
      </c>
      <c r="I103" s="22"/>
      <c r="J103" s="22"/>
      <c r="L103" s="121">
        <v>1</v>
      </c>
      <c r="M103" s="123" t="s">
        <v>179</v>
      </c>
      <c r="N103" s="106">
        <v>4434.32</v>
      </c>
      <c r="O103" s="16">
        <v>6.66</v>
      </c>
      <c r="P103" s="15" t="s">
        <v>73</v>
      </c>
      <c r="Q103" s="15">
        <v>3</v>
      </c>
      <c r="R103" s="99">
        <f>Q143/Q103</f>
        <v>24.666666666666668</v>
      </c>
      <c r="S103" s="100">
        <f>R103/R143</f>
        <v>1.0582010582010583E-2</v>
      </c>
    </row>
    <row r="104" spans="1:19" x14ac:dyDescent="0.25">
      <c r="A104" s="121">
        <v>1</v>
      </c>
      <c r="B104" s="137" t="s">
        <v>180</v>
      </c>
      <c r="C104" s="102" t="s">
        <v>71</v>
      </c>
      <c r="D104" s="102" t="s">
        <v>72</v>
      </c>
      <c r="E104" s="134" t="s">
        <v>99</v>
      </c>
      <c r="F104" s="134">
        <v>2</v>
      </c>
      <c r="G104" s="100">
        <f>F104/F143</f>
        <v>2.0408163265306121E-2</v>
      </c>
      <c r="I104" s="22"/>
      <c r="J104" s="22"/>
      <c r="L104" s="121">
        <v>1</v>
      </c>
      <c r="M104" s="117" t="s">
        <v>180</v>
      </c>
      <c r="N104" s="106">
        <v>2335.44</v>
      </c>
      <c r="O104" s="16">
        <v>5.82</v>
      </c>
      <c r="P104" s="15" t="s">
        <v>73</v>
      </c>
      <c r="Q104" s="15">
        <v>3</v>
      </c>
      <c r="R104" s="99">
        <f>Q143/Q104</f>
        <v>24.666666666666668</v>
      </c>
      <c r="S104" s="100">
        <f>R104/R143</f>
        <v>1.0582010582010583E-2</v>
      </c>
    </row>
    <row r="105" spans="1:19" x14ac:dyDescent="0.25">
      <c r="A105" s="121">
        <v>1</v>
      </c>
      <c r="B105" s="137" t="s">
        <v>181</v>
      </c>
      <c r="C105" s="102" t="s">
        <v>71</v>
      </c>
      <c r="D105" s="102" t="s">
        <v>72</v>
      </c>
      <c r="E105" s="134" t="s">
        <v>99</v>
      </c>
      <c r="F105" s="134">
        <v>2</v>
      </c>
      <c r="G105" s="100">
        <f>F105/F143</f>
        <v>2.0408163265306121E-2</v>
      </c>
      <c r="I105" s="22"/>
      <c r="J105" s="22"/>
      <c r="L105" s="121">
        <v>1</v>
      </c>
      <c r="M105" s="123" t="s">
        <v>181</v>
      </c>
      <c r="N105" s="106">
        <v>8020.96</v>
      </c>
      <c r="O105" s="16">
        <v>9.9600000000000009</v>
      </c>
      <c r="P105" s="15" t="s">
        <v>73</v>
      </c>
      <c r="Q105" s="15">
        <v>3</v>
      </c>
      <c r="R105" s="99">
        <f>Q143/Q105</f>
        <v>24.666666666666668</v>
      </c>
      <c r="S105" s="100">
        <f>R105/R143</f>
        <v>1.0582010582010583E-2</v>
      </c>
    </row>
    <row r="106" spans="1:19" x14ac:dyDescent="0.25">
      <c r="A106" s="121">
        <v>1</v>
      </c>
      <c r="B106" s="137" t="s">
        <v>182</v>
      </c>
      <c r="C106" s="102" t="s">
        <v>72</v>
      </c>
      <c r="D106" s="102" t="s">
        <v>72</v>
      </c>
      <c r="E106" s="102" t="s">
        <v>99</v>
      </c>
      <c r="F106" s="134">
        <v>3</v>
      </c>
      <c r="G106" s="100">
        <f>F106/F143</f>
        <v>3.0612244897959183E-2</v>
      </c>
      <c r="I106" s="22"/>
      <c r="J106" s="22"/>
      <c r="L106" s="121">
        <v>1</v>
      </c>
      <c r="M106" s="123" t="s">
        <v>182</v>
      </c>
      <c r="N106" s="106">
        <v>15971.12</v>
      </c>
      <c r="O106" s="16">
        <v>5.76</v>
      </c>
      <c r="P106" s="15" t="s">
        <v>73</v>
      </c>
      <c r="Q106" s="15">
        <v>3</v>
      </c>
      <c r="R106" s="99">
        <f>Q143/Q106</f>
        <v>24.666666666666668</v>
      </c>
      <c r="S106" s="100">
        <f>R106/R143</f>
        <v>1.0582010582010583E-2</v>
      </c>
    </row>
    <row r="107" spans="1:19" x14ac:dyDescent="0.25">
      <c r="A107" s="121">
        <v>1</v>
      </c>
      <c r="B107" s="137" t="s">
        <v>183</v>
      </c>
      <c r="C107" s="102" t="s">
        <v>72</v>
      </c>
      <c r="D107" s="102" t="s">
        <v>72</v>
      </c>
      <c r="E107" s="102" t="s">
        <v>99</v>
      </c>
      <c r="F107" s="134">
        <v>3</v>
      </c>
      <c r="G107" s="100">
        <f>F107/F143</f>
        <v>3.0612244897959183E-2</v>
      </c>
      <c r="I107" s="22"/>
      <c r="J107" s="22"/>
      <c r="L107" s="121">
        <v>1</v>
      </c>
      <c r="M107" s="123" t="s">
        <v>183</v>
      </c>
      <c r="N107" s="106">
        <v>1449.34</v>
      </c>
      <c r="O107" s="16">
        <v>2.1800000000000002</v>
      </c>
      <c r="P107" s="15" t="s">
        <v>75</v>
      </c>
      <c r="Q107" s="15">
        <v>2</v>
      </c>
      <c r="R107" s="99">
        <f>Q143/Q107</f>
        <v>37</v>
      </c>
      <c r="S107" s="100">
        <f>R107/R143</f>
        <v>1.5873015873015872E-2</v>
      </c>
    </row>
    <row r="108" spans="1:19" x14ac:dyDescent="0.25">
      <c r="A108" s="121">
        <v>1</v>
      </c>
      <c r="B108" s="137" t="s">
        <v>184</v>
      </c>
      <c r="C108" s="102" t="s">
        <v>71</v>
      </c>
      <c r="D108" s="102" t="s">
        <v>72</v>
      </c>
      <c r="E108" s="134" t="s">
        <v>99</v>
      </c>
      <c r="F108" s="134">
        <v>2</v>
      </c>
      <c r="G108" s="100">
        <f>F108/F143</f>
        <v>2.0408163265306121E-2</v>
      </c>
      <c r="I108" s="22"/>
      <c r="J108" s="22"/>
      <c r="L108" s="121">
        <v>1</v>
      </c>
      <c r="M108" s="123" t="s">
        <v>184</v>
      </c>
      <c r="N108" s="106">
        <v>0</v>
      </c>
      <c r="O108" s="126">
        <v>0</v>
      </c>
      <c r="P108" s="15" t="s">
        <v>76</v>
      </c>
      <c r="Q108" s="15">
        <v>1</v>
      </c>
      <c r="R108" s="99">
        <f>Q143/Q108</f>
        <v>74</v>
      </c>
      <c r="S108" s="100">
        <f>R108/R143</f>
        <v>3.1746031746031744E-2</v>
      </c>
    </row>
    <row r="109" spans="1:19" x14ac:dyDescent="0.25">
      <c r="A109" s="121">
        <v>1</v>
      </c>
      <c r="B109" s="137" t="s">
        <v>185</v>
      </c>
      <c r="C109" s="102" t="s">
        <v>71</v>
      </c>
      <c r="D109" s="102" t="s">
        <v>72</v>
      </c>
      <c r="E109" s="134" t="s">
        <v>99</v>
      </c>
      <c r="F109" s="134">
        <v>2</v>
      </c>
      <c r="G109" s="100">
        <f>F109/F143</f>
        <v>2.0408163265306121E-2</v>
      </c>
      <c r="I109" s="22"/>
      <c r="J109" s="22"/>
      <c r="L109" s="121">
        <v>1</v>
      </c>
      <c r="M109" s="123" t="s">
        <v>185</v>
      </c>
      <c r="N109" s="106">
        <v>258.82</v>
      </c>
      <c r="O109" s="16">
        <v>0.21</v>
      </c>
      <c r="P109" s="15" t="s">
        <v>76</v>
      </c>
      <c r="Q109" s="15">
        <v>1</v>
      </c>
      <c r="R109" s="99">
        <f>Q143/Q109</f>
        <v>74</v>
      </c>
      <c r="S109" s="100">
        <f>R109/R143</f>
        <v>3.1746031746031744E-2</v>
      </c>
    </row>
    <row r="110" spans="1:19" x14ac:dyDescent="0.25">
      <c r="A110" s="119">
        <v>2</v>
      </c>
      <c r="B110" s="137" t="s">
        <v>187</v>
      </c>
      <c r="C110" s="102" t="s">
        <v>72</v>
      </c>
      <c r="D110" s="102" t="s">
        <v>72</v>
      </c>
      <c r="E110" s="102" t="s">
        <v>99</v>
      </c>
      <c r="F110" s="134">
        <v>3</v>
      </c>
      <c r="G110" s="100">
        <f>F110/F143</f>
        <v>3.0612244897959183E-2</v>
      </c>
      <c r="I110" s="22"/>
      <c r="J110" s="22"/>
      <c r="L110" s="119">
        <v>2</v>
      </c>
      <c r="M110" s="123" t="s">
        <v>187</v>
      </c>
      <c r="N110" s="106">
        <v>0</v>
      </c>
      <c r="O110" s="126">
        <v>0</v>
      </c>
      <c r="P110" s="15" t="s">
        <v>76</v>
      </c>
      <c r="Q110" s="15">
        <v>1</v>
      </c>
      <c r="R110" s="99">
        <f>Q143/Q110</f>
        <v>74</v>
      </c>
      <c r="S110" s="100">
        <f>R110/R143</f>
        <v>3.1746031746031744E-2</v>
      </c>
    </row>
    <row r="111" spans="1:19" x14ac:dyDescent="0.25">
      <c r="A111" s="119">
        <v>2</v>
      </c>
      <c r="B111" s="137" t="s">
        <v>188</v>
      </c>
      <c r="C111" s="102" t="s">
        <v>72</v>
      </c>
      <c r="D111" s="102" t="s">
        <v>72</v>
      </c>
      <c r="E111" s="102" t="s">
        <v>99</v>
      </c>
      <c r="F111" s="134">
        <v>3</v>
      </c>
      <c r="G111" s="100">
        <f>F111/F143</f>
        <v>3.0612244897959183E-2</v>
      </c>
      <c r="I111" s="22"/>
      <c r="J111" s="22"/>
      <c r="L111" s="119">
        <v>2</v>
      </c>
      <c r="M111" s="123" t="s">
        <v>188</v>
      </c>
      <c r="N111" s="106">
        <v>2695.09</v>
      </c>
      <c r="O111" s="126">
        <v>0.3</v>
      </c>
      <c r="P111" s="15" t="s">
        <v>76</v>
      </c>
      <c r="Q111" s="15">
        <v>1</v>
      </c>
      <c r="R111" s="99">
        <f>Q143/Q111</f>
        <v>74</v>
      </c>
      <c r="S111" s="100">
        <f>R111/R143</f>
        <v>3.1746031746031744E-2</v>
      </c>
    </row>
    <row r="112" spans="1:19" x14ac:dyDescent="0.25">
      <c r="A112" s="119">
        <v>2</v>
      </c>
      <c r="B112" s="137" t="s">
        <v>189</v>
      </c>
      <c r="C112" s="102" t="s">
        <v>71</v>
      </c>
      <c r="D112" s="102" t="s">
        <v>71</v>
      </c>
      <c r="E112" s="134" t="s">
        <v>98</v>
      </c>
      <c r="F112" s="134">
        <v>1</v>
      </c>
      <c r="G112" s="100">
        <f>F112/F143</f>
        <v>1.020408163265306E-2</v>
      </c>
      <c r="I112" s="22"/>
      <c r="J112" s="22"/>
      <c r="L112" s="119">
        <v>2</v>
      </c>
      <c r="M112" s="123" t="s">
        <v>189</v>
      </c>
      <c r="N112" s="106">
        <v>474.65</v>
      </c>
      <c r="O112" s="126">
        <v>0.39</v>
      </c>
      <c r="P112" s="15" t="s">
        <v>76</v>
      </c>
      <c r="Q112" s="15">
        <v>1</v>
      </c>
      <c r="R112" s="99">
        <f>Q143/Q112</f>
        <v>74</v>
      </c>
      <c r="S112" s="100">
        <f>R112/R143</f>
        <v>3.1746031746031744E-2</v>
      </c>
    </row>
    <row r="113" spans="1:19" x14ac:dyDescent="0.25">
      <c r="A113" s="119">
        <v>2</v>
      </c>
      <c r="B113" s="137" t="s">
        <v>190</v>
      </c>
      <c r="C113" s="102" t="s">
        <v>72</v>
      </c>
      <c r="D113" s="102" t="s">
        <v>71</v>
      </c>
      <c r="E113" s="134" t="s">
        <v>99</v>
      </c>
      <c r="F113" s="134">
        <v>2</v>
      </c>
      <c r="G113" s="100">
        <f>F113/F143</f>
        <v>2.0408163265306121E-2</v>
      </c>
      <c r="I113" s="22"/>
      <c r="J113" s="22"/>
      <c r="L113" s="119">
        <v>2</v>
      </c>
      <c r="M113" s="123" t="s">
        <v>190</v>
      </c>
      <c r="N113" s="106">
        <v>8877.2099999999991</v>
      </c>
      <c r="O113" s="16">
        <v>5.96</v>
      </c>
      <c r="P113" s="15" t="s">
        <v>73</v>
      </c>
      <c r="Q113" s="15">
        <v>3</v>
      </c>
      <c r="R113" s="99">
        <f>Q143/Q113</f>
        <v>24.666666666666668</v>
      </c>
      <c r="S113" s="100">
        <f>R113/R143</f>
        <v>1.0582010582010583E-2</v>
      </c>
    </row>
    <row r="114" spans="1:19" x14ac:dyDescent="0.25">
      <c r="A114" s="119">
        <v>2</v>
      </c>
      <c r="B114" s="137" t="s">
        <v>191</v>
      </c>
      <c r="C114" s="102" t="s">
        <v>72</v>
      </c>
      <c r="D114" s="102" t="s">
        <v>72</v>
      </c>
      <c r="E114" s="102" t="s">
        <v>99</v>
      </c>
      <c r="F114" s="134">
        <v>3</v>
      </c>
      <c r="G114" s="100">
        <f>F114/F143</f>
        <v>3.0612244897959183E-2</v>
      </c>
      <c r="I114" s="22"/>
      <c r="J114" s="22"/>
      <c r="L114" s="119">
        <v>2</v>
      </c>
      <c r="M114" s="123" t="s">
        <v>191</v>
      </c>
      <c r="N114" s="106">
        <v>1189.28</v>
      </c>
      <c r="O114" s="16">
        <v>1.01</v>
      </c>
      <c r="P114" s="15" t="s">
        <v>76</v>
      </c>
      <c r="Q114" s="15">
        <v>1</v>
      </c>
      <c r="R114" s="99">
        <f>Q143/Q114</f>
        <v>74</v>
      </c>
      <c r="S114" s="100">
        <f>R114/R143</f>
        <v>3.1746031746031744E-2</v>
      </c>
    </row>
    <row r="115" spans="1:19" x14ac:dyDescent="0.25">
      <c r="A115" s="119">
        <v>2</v>
      </c>
      <c r="B115" s="137" t="s">
        <v>192</v>
      </c>
      <c r="C115" s="102" t="s">
        <v>72</v>
      </c>
      <c r="D115" s="102" t="s">
        <v>72</v>
      </c>
      <c r="E115" s="102" t="s">
        <v>99</v>
      </c>
      <c r="F115" s="134">
        <v>3</v>
      </c>
      <c r="G115" s="100">
        <f>F115/F143</f>
        <v>3.0612244897959183E-2</v>
      </c>
      <c r="I115" s="22"/>
      <c r="J115" s="22"/>
      <c r="L115" s="119">
        <v>2</v>
      </c>
      <c r="M115" s="123" t="s">
        <v>192</v>
      </c>
      <c r="N115" s="106">
        <v>3312.78</v>
      </c>
      <c r="O115" s="16">
        <v>1.93</v>
      </c>
      <c r="P115" s="15" t="s">
        <v>75</v>
      </c>
      <c r="Q115" s="15">
        <v>2</v>
      </c>
      <c r="R115" s="99">
        <f>Q143/Q115</f>
        <v>37</v>
      </c>
      <c r="S115" s="100">
        <f>R115/R143</f>
        <v>1.5873015873015872E-2</v>
      </c>
    </row>
    <row r="116" spans="1:19" x14ac:dyDescent="0.25">
      <c r="A116" s="119">
        <v>2</v>
      </c>
      <c r="B116" s="137" t="s">
        <v>193</v>
      </c>
      <c r="C116" s="102" t="s">
        <v>72</v>
      </c>
      <c r="D116" s="102" t="s">
        <v>71</v>
      </c>
      <c r="E116" s="134" t="s">
        <v>99</v>
      </c>
      <c r="F116" s="134">
        <v>2</v>
      </c>
      <c r="G116" s="100">
        <f>F116/F143</f>
        <v>2.0408163265306121E-2</v>
      </c>
      <c r="I116" s="22"/>
      <c r="J116" s="22"/>
      <c r="L116" s="119">
        <v>2</v>
      </c>
      <c r="M116" s="123" t="s">
        <v>193</v>
      </c>
      <c r="N116" s="106">
        <v>7566.73</v>
      </c>
      <c r="O116" s="16">
        <v>3.73</v>
      </c>
      <c r="P116" s="15" t="s">
        <v>75</v>
      </c>
      <c r="Q116" s="15">
        <v>2</v>
      </c>
      <c r="R116" s="99">
        <f>Q143/Q116</f>
        <v>37</v>
      </c>
      <c r="S116" s="100">
        <f>R116/R143</f>
        <v>1.5873015873015872E-2</v>
      </c>
    </row>
    <row r="117" spans="1:19" x14ac:dyDescent="0.25">
      <c r="A117" s="119">
        <v>2</v>
      </c>
      <c r="B117" s="137" t="s">
        <v>194</v>
      </c>
      <c r="C117" s="102" t="s">
        <v>71</v>
      </c>
      <c r="D117" s="102" t="s">
        <v>72</v>
      </c>
      <c r="E117" s="102" t="s">
        <v>99</v>
      </c>
      <c r="F117" s="134">
        <v>2</v>
      </c>
      <c r="G117" s="100">
        <f>F117/F143</f>
        <v>2.0408163265306121E-2</v>
      </c>
      <c r="I117" s="22"/>
      <c r="J117" s="22"/>
      <c r="L117" s="119">
        <v>2</v>
      </c>
      <c r="M117" s="123" t="s">
        <v>194</v>
      </c>
      <c r="N117" s="106">
        <v>0</v>
      </c>
      <c r="O117" s="126">
        <v>0</v>
      </c>
      <c r="P117" s="15" t="s">
        <v>76</v>
      </c>
      <c r="Q117" s="15">
        <v>1</v>
      </c>
      <c r="R117" s="99">
        <f>Q143/Q117</f>
        <v>74</v>
      </c>
      <c r="S117" s="100">
        <f>R117/R143</f>
        <v>3.1746031746031744E-2</v>
      </c>
    </row>
    <row r="118" spans="1:19" x14ac:dyDescent="0.25">
      <c r="A118" s="119">
        <v>2</v>
      </c>
      <c r="B118" s="137" t="s">
        <v>195</v>
      </c>
      <c r="C118" s="102" t="s">
        <v>72</v>
      </c>
      <c r="D118" s="102" t="s">
        <v>72</v>
      </c>
      <c r="E118" s="102" t="s">
        <v>99</v>
      </c>
      <c r="F118" s="134">
        <v>3</v>
      </c>
      <c r="G118" s="100">
        <f>F118/F143</f>
        <v>3.0612244897959183E-2</v>
      </c>
      <c r="I118" s="22"/>
      <c r="J118" s="22"/>
      <c r="L118" s="119">
        <v>2</v>
      </c>
      <c r="M118" s="123" t="s">
        <v>195</v>
      </c>
      <c r="N118" s="106">
        <v>50812.7</v>
      </c>
      <c r="O118" s="16">
        <v>9.9600000000000009</v>
      </c>
      <c r="P118" s="15" t="s">
        <v>73</v>
      </c>
      <c r="Q118" s="15">
        <v>3</v>
      </c>
      <c r="R118" s="99">
        <f>Q143/Q118</f>
        <v>24.666666666666668</v>
      </c>
      <c r="S118" s="100">
        <f>R118/R143</f>
        <v>1.0582010582010583E-2</v>
      </c>
    </row>
    <row r="119" spans="1:19" x14ac:dyDescent="0.25">
      <c r="A119" s="119">
        <v>2</v>
      </c>
      <c r="B119" s="137" t="s">
        <v>196</v>
      </c>
      <c r="C119" s="102" t="s">
        <v>71</v>
      </c>
      <c r="D119" s="102" t="s">
        <v>72</v>
      </c>
      <c r="E119" s="102" t="s">
        <v>99</v>
      </c>
      <c r="F119" s="134">
        <v>2</v>
      </c>
      <c r="G119" s="100">
        <f>F119/F143</f>
        <v>2.0408163265306121E-2</v>
      </c>
      <c r="I119" s="22"/>
      <c r="J119" s="22"/>
      <c r="L119" s="119">
        <v>2</v>
      </c>
      <c r="M119" s="123" t="s">
        <v>196</v>
      </c>
      <c r="N119" s="106">
        <v>593.21</v>
      </c>
      <c r="O119" s="16">
        <v>0.77</v>
      </c>
      <c r="P119" s="15" t="s">
        <v>76</v>
      </c>
      <c r="Q119" s="15">
        <v>1</v>
      </c>
      <c r="R119" s="99">
        <f>Q143/Q119</f>
        <v>74</v>
      </c>
      <c r="S119" s="100">
        <f>R119/R143</f>
        <v>3.1746031746031744E-2</v>
      </c>
    </row>
    <row r="120" spans="1:19" x14ac:dyDescent="0.25">
      <c r="A120" s="119">
        <v>2</v>
      </c>
      <c r="B120" s="137" t="s">
        <v>197</v>
      </c>
      <c r="C120" s="102" t="s">
        <v>72</v>
      </c>
      <c r="D120" s="102" t="s">
        <v>72</v>
      </c>
      <c r="E120" s="102" t="s">
        <v>99</v>
      </c>
      <c r="F120" s="134">
        <v>2</v>
      </c>
      <c r="G120" s="100">
        <f>F120/F143</f>
        <v>2.0408163265306121E-2</v>
      </c>
      <c r="I120" s="22"/>
      <c r="J120" s="22"/>
      <c r="L120" s="119">
        <v>2</v>
      </c>
      <c r="M120" s="123" t="s">
        <v>197</v>
      </c>
      <c r="N120" s="106">
        <v>33932.89</v>
      </c>
      <c r="O120" s="16">
        <v>5.27</v>
      </c>
      <c r="P120" s="15" t="s">
        <v>73</v>
      </c>
      <c r="Q120" s="15">
        <v>3</v>
      </c>
      <c r="R120" s="99">
        <f>Q143/Q120</f>
        <v>24.666666666666668</v>
      </c>
      <c r="S120" s="100">
        <f>R120/R143</f>
        <v>1.0582010582010583E-2</v>
      </c>
    </row>
    <row r="121" spans="1:19" x14ac:dyDescent="0.25">
      <c r="A121" s="120">
        <v>3</v>
      </c>
      <c r="B121" s="137" t="s">
        <v>198</v>
      </c>
      <c r="C121" s="102" t="s">
        <v>72</v>
      </c>
      <c r="D121" s="102" t="s">
        <v>72</v>
      </c>
      <c r="E121" s="102" t="s">
        <v>99</v>
      </c>
      <c r="F121" s="134">
        <v>3</v>
      </c>
      <c r="G121" s="100">
        <f>F121/F143</f>
        <v>3.0612244897959183E-2</v>
      </c>
      <c r="I121" s="22"/>
      <c r="J121" s="22"/>
      <c r="L121" s="120">
        <v>3</v>
      </c>
      <c r="M121" s="123" t="s">
        <v>198</v>
      </c>
      <c r="N121" s="106">
        <v>217.41</v>
      </c>
      <c r="O121" s="16">
        <v>0.34</v>
      </c>
      <c r="P121" s="15" t="s">
        <v>76</v>
      </c>
      <c r="Q121" s="15">
        <v>1</v>
      </c>
      <c r="R121" s="99">
        <f>Q143/Q121</f>
        <v>74</v>
      </c>
      <c r="S121" s="100">
        <f>R121/R143</f>
        <v>3.1746031746031744E-2</v>
      </c>
    </row>
    <row r="122" spans="1:19" x14ac:dyDescent="0.25">
      <c r="A122" s="120">
        <v>3</v>
      </c>
      <c r="B122" s="137" t="s">
        <v>199</v>
      </c>
      <c r="C122" s="102" t="s">
        <v>72</v>
      </c>
      <c r="D122" s="102" t="s">
        <v>72</v>
      </c>
      <c r="E122" s="102" t="s">
        <v>99</v>
      </c>
      <c r="F122" s="134">
        <v>3</v>
      </c>
      <c r="G122" s="100">
        <f>F122/F143</f>
        <v>3.0612244897959183E-2</v>
      </c>
      <c r="I122" s="22"/>
      <c r="J122" s="22"/>
      <c r="L122" s="120">
        <v>3</v>
      </c>
      <c r="M122" s="123" t="s">
        <v>199</v>
      </c>
      <c r="N122" s="106">
        <v>0</v>
      </c>
      <c r="O122" s="126">
        <v>0</v>
      </c>
      <c r="P122" s="15" t="s">
        <v>76</v>
      </c>
      <c r="Q122" s="15">
        <v>1</v>
      </c>
      <c r="R122" s="99">
        <f>Q143/Q122</f>
        <v>74</v>
      </c>
      <c r="S122" s="100">
        <f>R122/R143</f>
        <v>3.1746031746031744E-2</v>
      </c>
    </row>
    <row r="123" spans="1:19" x14ac:dyDescent="0.25">
      <c r="A123" s="120">
        <v>3</v>
      </c>
      <c r="B123" s="137" t="s">
        <v>200</v>
      </c>
      <c r="C123" s="102" t="s">
        <v>72</v>
      </c>
      <c r="D123" s="102" t="s">
        <v>72</v>
      </c>
      <c r="E123" s="102" t="s">
        <v>99</v>
      </c>
      <c r="F123" s="134">
        <v>3</v>
      </c>
      <c r="G123" s="100">
        <f>F123/F143</f>
        <v>3.0612244897959183E-2</v>
      </c>
      <c r="I123" s="22"/>
      <c r="J123" s="22"/>
      <c r="L123" s="120">
        <v>3</v>
      </c>
      <c r="M123" s="123" t="s">
        <v>200</v>
      </c>
      <c r="N123" s="106">
        <v>539.44110000000001</v>
      </c>
      <c r="O123" s="126">
        <v>0.39</v>
      </c>
      <c r="P123" s="15" t="s">
        <v>76</v>
      </c>
      <c r="Q123" s="15">
        <v>1</v>
      </c>
      <c r="R123" s="99">
        <f>Q143/Q123</f>
        <v>74</v>
      </c>
      <c r="S123" s="100">
        <f>R123/R143</f>
        <v>3.1746031746031744E-2</v>
      </c>
    </row>
    <row r="124" spans="1:19" x14ac:dyDescent="0.25">
      <c r="A124" s="120">
        <v>3</v>
      </c>
      <c r="B124" s="137" t="s">
        <v>201</v>
      </c>
      <c r="C124" s="102" t="s">
        <v>72</v>
      </c>
      <c r="D124" s="102" t="s">
        <v>72</v>
      </c>
      <c r="E124" s="102" t="s">
        <v>99</v>
      </c>
      <c r="F124" s="134">
        <v>3</v>
      </c>
      <c r="G124" s="100">
        <f>F124/F143</f>
        <v>3.0612244897959183E-2</v>
      </c>
      <c r="I124" s="22"/>
      <c r="J124" s="22"/>
      <c r="L124" s="120">
        <v>3</v>
      </c>
      <c r="M124" s="123" t="s">
        <v>201</v>
      </c>
      <c r="N124" s="106">
        <v>1644.39</v>
      </c>
      <c r="O124" s="16">
        <v>3.08</v>
      </c>
      <c r="P124" s="15" t="s">
        <v>75</v>
      </c>
      <c r="Q124" s="15">
        <v>2</v>
      </c>
      <c r="R124" s="99">
        <f>Q143/Q124</f>
        <v>37</v>
      </c>
      <c r="S124" s="100">
        <f>R124/R143</f>
        <v>1.5873015873015872E-2</v>
      </c>
    </row>
    <row r="125" spans="1:19" x14ac:dyDescent="0.25">
      <c r="A125" s="120">
        <v>3</v>
      </c>
      <c r="B125" s="137" t="s">
        <v>202</v>
      </c>
      <c r="C125" s="102" t="s">
        <v>72</v>
      </c>
      <c r="D125" s="102" t="s">
        <v>72</v>
      </c>
      <c r="E125" s="102" t="s">
        <v>99</v>
      </c>
      <c r="F125" s="134">
        <v>2</v>
      </c>
      <c r="G125" s="100">
        <f>F125/F143</f>
        <v>2.0408163265306121E-2</v>
      </c>
      <c r="I125" s="22"/>
      <c r="J125" s="22"/>
      <c r="L125" s="120">
        <v>3</v>
      </c>
      <c r="M125" s="123" t="s">
        <v>202</v>
      </c>
      <c r="N125" s="106">
        <v>1150.26</v>
      </c>
      <c r="O125" s="126">
        <v>0.2</v>
      </c>
      <c r="P125" s="15" t="s">
        <v>76</v>
      </c>
      <c r="Q125" s="15">
        <v>1</v>
      </c>
      <c r="R125" s="99">
        <f>Q143/Q125</f>
        <v>74</v>
      </c>
      <c r="S125" s="100">
        <f>R125/R143</f>
        <v>3.1746031746031744E-2</v>
      </c>
    </row>
    <row r="126" spans="1:19" x14ac:dyDescent="0.25">
      <c r="A126" s="120">
        <v>3</v>
      </c>
      <c r="B126" s="137" t="s">
        <v>203</v>
      </c>
      <c r="C126" s="102" t="s">
        <v>72</v>
      </c>
      <c r="D126" s="102" t="s">
        <v>72</v>
      </c>
      <c r="E126" s="102" t="s">
        <v>99</v>
      </c>
      <c r="F126" s="134">
        <v>3</v>
      </c>
      <c r="G126" s="100">
        <f>F126/F143</f>
        <v>3.0612244897959183E-2</v>
      </c>
      <c r="I126" s="22"/>
      <c r="J126" s="22"/>
      <c r="L126" s="120">
        <v>3</v>
      </c>
      <c r="M126" s="123" t="s">
        <v>203</v>
      </c>
      <c r="N126" s="106">
        <v>671.56</v>
      </c>
      <c r="O126" s="126">
        <v>0.3</v>
      </c>
      <c r="P126" s="15" t="s">
        <v>76</v>
      </c>
      <c r="Q126" s="15">
        <v>1</v>
      </c>
      <c r="R126" s="99">
        <f>Q143/Q126</f>
        <v>74</v>
      </c>
      <c r="S126" s="100">
        <f>R126/R143</f>
        <v>3.1746031746031744E-2</v>
      </c>
    </row>
    <row r="127" spans="1:19" x14ac:dyDescent="0.25">
      <c r="A127" s="120">
        <v>3</v>
      </c>
      <c r="B127" s="137" t="s">
        <v>204</v>
      </c>
      <c r="C127" s="102" t="s">
        <v>72</v>
      </c>
      <c r="D127" s="102" t="s">
        <v>72</v>
      </c>
      <c r="E127" s="102" t="s">
        <v>99</v>
      </c>
      <c r="F127" s="134">
        <v>2</v>
      </c>
      <c r="G127" s="100">
        <f>F127/F143</f>
        <v>2.0408163265306121E-2</v>
      </c>
      <c r="I127" s="22"/>
      <c r="J127" s="22"/>
      <c r="L127" s="120">
        <v>3</v>
      </c>
      <c r="M127" s="123" t="s">
        <v>204</v>
      </c>
      <c r="N127" s="106">
        <v>17942.04</v>
      </c>
      <c r="O127" s="126">
        <v>8.34</v>
      </c>
      <c r="P127" s="15" t="s">
        <v>73</v>
      </c>
      <c r="Q127" s="15">
        <v>3</v>
      </c>
      <c r="R127" s="99">
        <f>Q143/Q127</f>
        <v>24.666666666666668</v>
      </c>
      <c r="S127" s="100">
        <f>R127/R143</f>
        <v>1.0582010582010583E-2</v>
      </c>
    </row>
    <row r="128" spans="1:19" x14ac:dyDescent="0.25">
      <c r="A128" s="120">
        <v>3</v>
      </c>
      <c r="B128" s="137" t="s">
        <v>205</v>
      </c>
      <c r="C128" s="102" t="s">
        <v>72</v>
      </c>
      <c r="D128" s="102" t="s">
        <v>72</v>
      </c>
      <c r="E128" s="102" t="s">
        <v>99</v>
      </c>
      <c r="F128" s="134">
        <v>3</v>
      </c>
      <c r="G128" s="100">
        <f>F128/F143</f>
        <v>3.0612244897959183E-2</v>
      </c>
      <c r="I128" s="22"/>
      <c r="J128" s="22"/>
      <c r="L128" s="120">
        <v>3</v>
      </c>
      <c r="M128" s="123" t="s">
        <v>205</v>
      </c>
      <c r="N128" s="106">
        <v>5938.97</v>
      </c>
      <c r="O128" s="126">
        <v>5.08</v>
      </c>
      <c r="P128" s="15" t="s">
        <v>73</v>
      </c>
      <c r="Q128" s="15">
        <v>3</v>
      </c>
      <c r="R128" s="99">
        <f>Q143/Q128</f>
        <v>24.666666666666668</v>
      </c>
      <c r="S128" s="100">
        <f>R128/R143</f>
        <v>1.0582010582010583E-2</v>
      </c>
    </row>
    <row r="129" spans="1:19" x14ac:dyDescent="0.25">
      <c r="A129" s="120">
        <v>3</v>
      </c>
      <c r="B129" s="137" t="s">
        <v>206</v>
      </c>
      <c r="C129" s="102" t="s">
        <v>72</v>
      </c>
      <c r="D129" s="102" t="s">
        <v>72</v>
      </c>
      <c r="E129" s="102" t="s">
        <v>99</v>
      </c>
      <c r="F129" s="134">
        <v>2</v>
      </c>
      <c r="G129" s="100">
        <f>F129/F143</f>
        <v>2.0408163265306121E-2</v>
      </c>
      <c r="I129" s="22"/>
      <c r="J129" s="22"/>
      <c r="L129" s="120">
        <v>3</v>
      </c>
      <c r="M129" s="123" t="s">
        <v>206</v>
      </c>
      <c r="N129" s="106">
        <v>9589.5300000000007</v>
      </c>
      <c r="O129" s="126">
        <v>1.55</v>
      </c>
      <c r="P129" s="15" t="s">
        <v>75</v>
      </c>
      <c r="Q129" s="15">
        <v>2</v>
      </c>
      <c r="R129" s="99">
        <f>Q143/Q129</f>
        <v>37</v>
      </c>
      <c r="S129" s="100">
        <f>R129/R143</f>
        <v>1.5873015873015872E-2</v>
      </c>
    </row>
    <row r="130" spans="1:19" x14ac:dyDescent="0.25">
      <c r="A130" s="120">
        <v>3</v>
      </c>
      <c r="B130" s="137" t="s">
        <v>207</v>
      </c>
      <c r="C130" s="102" t="s">
        <v>72</v>
      </c>
      <c r="D130" s="102" t="s">
        <v>71</v>
      </c>
      <c r="E130" s="102" t="s">
        <v>99</v>
      </c>
      <c r="F130" s="134">
        <v>2</v>
      </c>
      <c r="G130" s="100">
        <f>F130/F143</f>
        <v>2.0408163265306121E-2</v>
      </c>
      <c r="I130" s="22"/>
      <c r="J130" s="22"/>
      <c r="L130" s="120">
        <v>3</v>
      </c>
      <c r="M130" s="123" t="s">
        <v>207</v>
      </c>
      <c r="N130" s="106">
        <v>8562.0499999999993</v>
      </c>
      <c r="O130" s="126">
        <v>8.1999999999999993</v>
      </c>
      <c r="P130" s="15" t="s">
        <v>73</v>
      </c>
      <c r="Q130" s="15">
        <v>3</v>
      </c>
      <c r="R130" s="99">
        <f>Q143/Q130</f>
        <v>24.666666666666668</v>
      </c>
      <c r="S130" s="100">
        <f>R130/R143</f>
        <v>1.0582010582010583E-2</v>
      </c>
    </row>
    <row r="131" spans="1:19" x14ac:dyDescent="0.25">
      <c r="A131" s="120">
        <v>3</v>
      </c>
      <c r="B131" s="137" t="s">
        <v>208</v>
      </c>
      <c r="C131" s="102" t="s">
        <v>72</v>
      </c>
      <c r="D131" s="102" t="s">
        <v>71</v>
      </c>
      <c r="E131" s="102" t="s">
        <v>99</v>
      </c>
      <c r="F131" s="134">
        <v>2</v>
      </c>
      <c r="G131" s="100">
        <f>F131/F143</f>
        <v>2.0408163265306121E-2</v>
      </c>
      <c r="I131" s="22"/>
      <c r="J131" s="22"/>
      <c r="L131" s="120">
        <v>3</v>
      </c>
      <c r="M131" s="123" t="s">
        <v>208</v>
      </c>
      <c r="N131" s="106">
        <v>79.540000000000006</v>
      </c>
      <c r="O131" s="126">
        <v>0.14000000000000001</v>
      </c>
      <c r="P131" s="15" t="s">
        <v>76</v>
      </c>
      <c r="Q131" s="15">
        <v>1</v>
      </c>
      <c r="R131" s="99">
        <f>Q143/Q131</f>
        <v>74</v>
      </c>
      <c r="S131" s="100">
        <f>R131/R143</f>
        <v>3.1746031746031744E-2</v>
      </c>
    </row>
    <row r="132" spans="1:19" x14ac:dyDescent="0.25">
      <c r="A132" s="120">
        <v>3</v>
      </c>
      <c r="B132" s="137" t="s">
        <v>209</v>
      </c>
      <c r="C132" s="102" t="s">
        <v>72</v>
      </c>
      <c r="D132" s="102" t="s">
        <v>72</v>
      </c>
      <c r="E132" s="102" t="s">
        <v>99</v>
      </c>
      <c r="F132" s="134">
        <v>3</v>
      </c>
      <c r="G132" s="100">
        <f>F132/F143</f>
        <v>3.0612244897959183E-2</v>
      </c>
      <c r="I132" s="22"/>
      <c r="J132" s="22"/>
      <c r="L132" s="120">
        <v>3</v>
      </c>
      <c r="M132" s="123" t="s">
        <v>209</v>
      </c>
      <c r="N132" s="106">
        <v>1211.0899999999999</v>
      </c>
      <c r="O132" s="126">
        <v>0.5</v>
      </c>
      <c r="P132" s="15" t="s">
        <v>76</v>
      </c>
      <c r="Q132" s="15">
        <v>1</v>
      </c>
      <c r="R132" s="99">
        <f>Q143/Q132</f>
        <v>74</v>
      </c>
      <c r="S132" s="100">
        <f>R132/R143</f>
        <v>3.1746031746031744E-2</v>
      </c>
    </row>
    <row r="133" spans="1:19" x14ac:dyDescent="0.25">
      <c r="A133" s="122">
        <v>4</v>
      </c>
      <c r="B133" s="134" t="s">
        <v>157</v>
      </c>
      <c r="C133" s="102" t="s">
        <v>71</v>
      </c>
      <c r="D133" s="102" t="s">
        <v>72</v>
      </c>
      <c r="E133" s="102" t="s">
        <v>99</v>
      </c>
      <c r="F133" s="134">
        <v>2</v>
      </c>
      <c r="G133" s="100">
        <f>F133/F143</f>
        <v>2.0408163265306121E-2</v>
      </c>
      <c r="I133" s="22"/>
      <c r="J133" s="22"/>
      <c r="L133" s="122">
        <v>4</v>
      </c>
      <c r="M133" s="97" t="s">
        <v>157</v>
      </c>
      <c r="N133" s="106">
        <v>103.39</v>
      </c>
      <c r="O133" s="106">
        <v>0.09</v>
      </c>
      <c r="P133" s="106" t="s">
        <v>76</v>
      </c>
      <c r="Q133" s="15">
        <v>1</v>
      </c>
      <c r="R133" s="99">
        <f>Q143/Q133</f>
        <v>74</v>
      </c>
      <c r="S133" s="100">
        <f>R133/R143</f>
        <v>3.1746031746031744E-2</v>
      </c>
    </row>
    <row r="134" spans="1:19" x14ac:dyDescent="0.25">
      <c r="A134" s="122">
        <v>4</v>
      </c>
      <c r="B134" s="134" t="s">
        <v>158</v>
      </c>
      <c r="C134" s="102" t="s">
        <v>71</v>
      </c>
      <c r="D134" s="102" t="s">
        <v>72</v>
      </c>
      <c r="E134" s="102" t="s">
        <v>99</v>
      </c>
      <c r="F134" s="134">
        <v>2</v>
      </c>
      <c r="G134" s="100">
        <f>F134/F143</f>
        <v>2.0408163265306121E-2</v>
      </c>
      <c r="I134" s="22"/>
      <c r="J134" s="22"/>
      <c r="L134" s="122">
        <v>4</v>
      </c>
      <c r="M134" s="97" t="s">
        <v>158</v>
      </c>
      <c r="N134" s="106">
        <v>13421.25</v>
      </c>
      <c r="O134" s="106">
        <v>2.41</v>
      </c>
      <c r="P134" s="106" t="s">
        <v>75</v>
      </c>
      <c r="Q134" s="15">
        <v>2</v>
      </c>
      <c r="R134" s="99">
        <f>Q143/Q134</f>
        <v>37</v>
      </c>
      <c r="S134" s="100">
        <f>R134/R143</f>
        <v>1.5873015873015872E-2</v>
      </c>
    </row>
    <row r="135" spans="1:19" x14ac:dyDescent="0.25">
      <c r="A135" s="122">
        <v>4</v>
      </c>
      <c r="B135" s="134" t="s">
        <v>159</v>
      </c>
      <c r="C135" s="102" t="s">
        <v>71</v>
      </c>
      <c r="D135" s="102" t="s">
        <v>71</v>
      </c>
      <c r="E135" s="102" t="s">
        <v>98</v>
      </c>
      <c r="F135" s="134">
        <v>1</v>
      </c>
      <c r="G135" s="100">
        <f>F135/F143</f>
        <v>1.020408163265306E-2</v>
      </c>
      <c r="I135" s="22"/>
      <c r="J135" s="22"/>
      <c r="L135" s="122">
        <v>4</v>
      </c>
      <c r="M135" s="97" t="s">
        <v>159</v>
      </c>
      <c r="N135" s="106">
        <v>0</v>
      </c>
      <c r="O135" s="106">
        <v>0</v>
      </c>
      <c r="P135" s="106" t="s">
        <v>76</v>
      </c>
      <c r="Q135" s="15">
        <v>1</v>
      </c>
      <c r="R135" s="99">
        <f>Q143/Q135</f>
        <v>74</v>
      </c>
      <c r="S135" s="100">
        <f>R135/R143</f>
        <v>3.1746031746031744E-2</v>
      </c>
    </row>
    <row r="136" spans="1:19" x14ac:dyDescent="0.25">
      <c r="A136" s="122">
        <v>4</v>
      </c>
      <c r="B136" s="134" t="s">
        <v>160</v>
      </c>
      <c r="C136" s="102" t="s">
        <v>72</v>
      </c>
      <c r="D136" s="102" t="s">
        <v>72</v>
      </c>
      <c r="E136" s="102" t="s">
        <v>99</v>
      </c>
      <c r="F136" s="134">
        <v>2</v>
      </c>
      <c r="G136" s="100">
        <f>F136/F143</f>
        <v>2.0408163265306121E-2</v>
      </c>
      <c r="I136" s="22"/>
      <c r="J136" s="22"/>
      <c r="L136" s="122">
        <v>4</v>
      </c>
      <c r="M136" s="97" t="s">
        <v>160</v>
      </c>
      <c r="N136" s="106">
        <v>94.97</v>
      </c>
      <c r="O136" s="106">
        <v>0.06</v>
      </c>
      <c r="P136" s="106" t="s">
        <v>76</v>
      </c>
      <c r="Q136" s="15">
        <v>1</v>
      </c>
      <c r="R136" s="99">
        <f>Q143/Q136</f>
        <v>74</v>
      </c>
      <c r="S136" s="100">
        <f>R136/R143</f>
        <v>3.1746031746031744E-2</v>
      </c>
    </row>
    <row r="137" spans="1:19" x14ac:dyDescent="0.25">
      <c r="A137" s="122">
        <v>4</v>
      </c>
      <c r="B137" s="134" t="s">
        <v>161</v>
      </c>
      <c r="C137" s="102" t="s">
        <v>71</v>
      </c>
      <c r="D137" s="102" t="s">
        <v>71</v>
      </c>
      <c r="E137" s="102" t="s">
        <v>98</v>
      </c>
      <c r="F137" s="134">
        <v>1</v>
      </c>
      <c r="G137" s="100">
        <f>F137/F143</f>
        <v>1.020408163265306E-2</v>
      </c>
      <c r="I137" s="22"/>
      <c r="J137" s="22"/>
      <c r="L137" s="122">
        <v>4</v>
      </c>
      <c r="M137" s="97" t="s">
        <v>161</v>
      </c>
      <c r="N137" s="106">
        <v>0</v>
      </c>
      <c r="O137" s="106">
        <v>0</v>
      </c>
      <c r="P137" s="106" t="s">
        <v>76</v>
      </c>
      <c r="Q137" s="15">
        <v>1</v>
      </c>
      <c r="R137" s="99">
        <f>Q143/Q137</f>
        <v>74</v>
      </c>
      <c r="S137" s="100">
        <f>R137/R143</f>
        <v>3.1746031746031744E-2</v>
      </c>
    </row>
    <row r="138" spans="1:19" x14ac:dyDescent="0.25">
      <c r="A138" s="122">
        <v>4</v>
      </c>
      <c r="B138" s="135" t="s">
        <v>162</v>
      </c>
      <c r="C138" s="102" t="s">
        <v>71</v>
      </c>
      <c r="D138" s="102" t="s">
        <v>72</v>
      </c>
      <c r="E138" s="102" t="s">
        <v>99</v>
      </c>
      <c r="F138" s="134">
        <v>2</v>
      </c>
      <c r="G138" s="100">
        <f>F138/F143</f>
        <v>2.0408163265306121E-2</v>
      </c>
      <c r="I138" s="22"/>
      <c r="J138" s="22"/>
      <c r="L138" s="122">
        <v>4</v>
      </c>
      <c r="M138" s="101" t="s">
        <v>162</v>
      </c>
      <c r="N138" s="106">
        <v>0</v>
      </c>
      <c r="O138" s="106">
        <v>0</v>
      </c>
      <c r="P138" s="106" t="s">
        <v>76</v>
      </c>
      <c r="Q138" s="15">
        <v>1</v>
      </c>
      <c r="R138" s="99">
        <f>Q143/Q138</f>
        <v>74</v>
      </c>
      <c r="S138" s="100">
        <f>R138/R143</f>
        <v>3.1746031746031744E-2</v>
      </c>
    </row>
    <row r="139" spans="1:19" x14ac:dyDescent="0.25">
      <c r="A139" s="122">
        <v>4</v>
      </c>
      <c r="B139" s="134" t="s">
        <v>163</v>
      </c>
      <c r="C139" s="102" t="s">
        <v>72</v>
      </c>
      <c r="D139" s="102" t="s">
        <v>72</v>
      </c>
      <c r="E139" s="102" t="s">
        <v>99</v>
      </c>
      <c r="F139" s="134">
        <v>3</v>
      </c>
      <c r="G139" s="100">
        <f>F139/F143</f>
        <v>3.0612244897959183E-2</v>
      </c>
      <c r="I139" s="22"/>
      <c r="J139" s="22"/>
      <c r="L139" s="122">
        <v>4</v>
      </c>
      <c r="M139" s="97" t="s">
        <v>163</v>
      </c>
      <c r="N139" s="106">
        <v>19.21</v>
      </c>
      <c r="O139" s="106">
        <v>0.01</v>
      </c>
      <c r="P139" s="106" t="s">
        <v>76</v>
      </c>
      <c r="Q139" s="15">
        <v>1</v>
      </c>
      <c r="R139" s="99">
        <f>Q143/Q139</f>
        <v>74</v>
      </c>
      <c r="S139" s="100">
        <f>R139/R143</f>
        <v>3.1746031746031744E-2</v>
      </c>
    </row>
    <row r="140" spans="1:19" x14ac:dyDescent="0.25">
      <c r="A140" s="122">
        <v>4</v>
      </c>
      <c r="B140" s="134" t="s">
        <v>164</v>
      </c>
      <c r="C140" s="102" t="s">
        <v>71</v>
      </c>
      <c r="D140" s="102" t="s">
        <v>72</v>
      </c>
      <c r="E140" s="102" t="s">
        <v>99</v>
      </c>
      <c r="F140" s="134">
        <v>2</v>
      </c>
      <c r="G140" s="100">
        <f>F140/F143</f>
        <v>2.0408163265306121E-2</v>
      </c>
      <c r="I140" s="22"/>
      <c r="J140" s="22"/>
      <c r="L140" s="122">
        <v>4</v>
      </c>
      <c r="M140" s="97" t="s">
        <v>164</v>
      </c>
      <c r="N140" s="106">
        <v>163.5</v>
      </c>
      <c r="O140" s="106">
        <v>0.09</v>
      </c>
      <c r="P140" s="106" t="s">
        <v>76</v>
      </c>
      <c r="Q140" s="15">
        <v>1</v>
      </c>
      <c r="R140" s="99">
        <f>Q143/Q140</f>
        <v>74</v>
      </c>
      <c r="S140" s="100">
        <f>R140/R143</f>
        <v>3.1746031746031744E-2</v>
      </c>
    </row>
    <row r="141" spans="1:19" x14ac:dyDescent="0.25">
      <c r="A141" s="122">
        <v>4</v>
      </c>
      <c r="B141" s="134" t="s">
        <v>165</v>
      </c>
      <c r="C141" s="102" t="s">
        <v>71</v>
      </c>
      <c r="D141" s="102" t="s">
        <v>72</v>
      </c>
      <c r="E141" s="102" t="s">
        <v>99</v>
      </c>
      <c r="F141" s="134">
        <v>2</v>
      </c>
      <c r="G141" s="100">
        <f>F141/F143</f>
        <v>2.0408163265306121E-2</v>
      </c>
      <c r="I141" s="22"/>
      <c r="J141" s="22"/>
      <c r="L141" s="122">
        <v>4</v>
      </c>
      <c r="M141" s="97" t="s">
        <v>165</v>
      </c>
      <c r="N141" s="106">
        <v>899.11</v>
      </c>
      <c r="O141" s="106">
        <v>0.54</v>
      </c>
      <c r="P141" s="106" t="s">
        <v>76</v>
      </c>
      <c r="Q141" s="15">
        <v>1</v>
      </c>
      <c r="R141" s="99">
        <f>Q143/Q141</f>
        <v>74</v>
      </c>
      <c r="S141" s="100">
        <f>R141/R143</f>
        <v>3.1746031746031744E-2</v>
      </c>
    </row>
    <row r="142" spans="1:19" ht="15.75" thickBot="1" x14ac:dyDescent="0.3">
      <c r="A142" s="122">
        <v>4</v>
      </c>
      <c r="B142" s="112" t="s">
        <v>166</v>
      </c>
      <c r="C142" s="170" t="s">
        <v>71</v>
      </c>
      <c r="D142" s="170" t="s">
        <v>72</v>
      </c>
      <c r="E142" s="170" t="s">
        <v>99</v>
      </c>
      <c r="F142" s="112">
        <v>2</v>
      </c>
      <c r="G142" s="181">
        <f>F142/F143</f>
        <v>2.0408163265306121E-2</v>
      </c>
      <c r="I142" s="22"/>
      <c r="J142" s="22"/>
      <c r="L142" s="122">
        <v>4</v>
      </c>
      <c r="M142" s="112" t="s">
        <v>166</v>
      </c>
      <c r="N142" s="178">
        <v>814.84</v>
      </c>
      <c r="O142" s="178">
        <v>0.41</v>
      </c>
      <c r="P142" s="178" t="s">
        <v>76</v>
      </c>
      <c r="Q142" s="179">
        <v>1</v>
      </c>
      <c r="R142" s="180">
        <f>Q143/Q142</f>
        <v>74</v>
      </c>
      <c r="S142" s="181">
        <f>R142/R143</f>
        <v>3.1746031746031744E-2</v>
      </c>
    </row>
    <row r="143" spans="1:19" ht="15.75" thickBot="1" x14ac:dyDescent="0.3">
      <c r="B143" s="153" t="s">
        <v>78</v>
      </c>
      <c r="C143" s="155"/>
      <c r="D143" s="155"/>
      <c r="E143" s="155"/>
      <c r="F143" s="193">
        <f>SUM(F100:F142)</f>
        <v>98</v>
      </c>
      <c r="G143" s="185">
        <f>SUM(G100:G142)</f>
        <v>1.0000000000000004</v>
      </c>
      <c r="I143" s="22"/>
      <c r="J143" s="22"/>
      <c r="M143" s="182" t="s">
        <v>78</v>
      </c>
      <c r="N143" s="183"/>
      <c r="O143" s="183"/>
      <c r="P143" s="155"/>
      <c r="Q143" s="184">
        <f>SUM(Q100:Q142)</f>
        <v>74</v>
      </c>
      <c r="R143" s="184">
        <f>SUM(R100:R142)</f>
        <v>2331</v>
      </c>
      <c r="S143" s="185">
        <f>SUM(S100:S142)</f>
        <v>0.99999999999999978</v>
      </c>
    </row>
    <row r="144" spans="1:19" ht="16.5" customHeight="1" x14ac:dyDescent="0.25">
      <c r="B144" s="296" t="s">
        <v>169</v>
      </c>
      <c r="C144" s="296"/>
      <c r="D144" s="296"/>
      <c r="E144" s="296"/>
      <c r="F144" s="296"/>
      <c r="G144" s="296"/>
      <c r="M144" s="294" t="s">
        <v>169</v>
      </c>
      <c r="N144" s="294"/>
      <c r="O144" s="294"/>
      <c r="P144" s="294"/>
      <c r="Q144" s="294"/>
      <c r="R144" s="294"/>
      <c r="S144" s="294"/>
    </row>
    <row r="146" spans="1:16" ht="15" customHeight="1" thickBot="1" x14ac:dyDescent="0.3">
      <c r="B146" s="292" t="s">
        <v>100</v>
      </c>
      <c r="C146" s="292"/>
      <c r="D146" s="292"/>
      <c r="E146" s="295" t="s">
        <v>8</v>
      </c>
      <c r="F146" s="295"/>
      <c r="M146" s="292" t="s">
        <v>101</v>
      </c>
      <c r="N146" s="292"/>
      <c r="O146" s="293" t="s">
        <v>8</v>
      </c>
      <c r="P146" s="293"/>
    </row>
    <row r="147" spans="1:16" ht="15.75" thickBot="1" x14ac:dyDescent="0.3">
      <c r="A147" s="191" t="s">
        <v>186</v>
      </c>
      <c r="B147" s="193" t="s">
        <v>58</v>
      </c>
      <c r="C147" s="171" t="s">
        <v>102</v>
      </c>
      <c r="D147" s="171" t="s">
        <v>103</v>
      </c>
      <c r="E147" s="193" t="s">
        <v>64</v>
      </c>
      <c r="F147" s="194" t="s">
        <v>65</v>
      </c>
      <c r="L147" s="191" t="s">
        <v>186</v>
      </c>
      <c r="M147" s="192" t="s">
        <v>58</v>
      </c>
      <c r="N147" s="171" t="s">
        <v>96</v>
      </c>
      <c r="O147" s="193" t="s">
        <v>64</v>
      </c>
      <c r="P147" s="194" t="s">
        <v>65</v>
      </c>
    </row>
    <row r="148" spans="1:16" x14ac:dyDescent="0.25">
      <c r="A148" s="159">
        <v>1</v>
      </c>
      <c r="B148" s="160" t="s">
        <v>176</v>
      </c>
      <c r="C148" s="161" t="s">
        <v>72</v>
      </c>
      <c r="D148" s="161" t="s">
        <v>72</v>
      </c>
      <c r="E148" s="162">
        <v>2</v>
      </c>
      <c r="F148" s="188">
        <f>E148/E191</f>
        <v>2.4390243902439025E-2</v>
      </c>
      <c r="L148" s="159">
        <v>1</v>
      </c>
      <c r="M148" s="172" t="s">
        <v>176</v>
      </c>
      <c r="N148" s="190">
        <v>0.14000000000000001</v>
      </c>
      <c r="O148" s="162">
        <v>1</v>
      </c>
      <c r="P148" s="188">
        <f>O148/O191</f>
        <v>9.0909090909090905E-3</v>
      </c>
    </row>
    <row r="149" spans="1:16" x14ac:dyDescent="0.25">
      <c r="A149" s="121">
        <v>1</v>
      </c>
      <c r="B149" s="137" t="s">
        <v>177</v>
      </c>
      <c r="C149" s="102" t="s">
        <v>72</v>
      </c>
      <c r="D149" s="102" t="s">
        <v>72</v>
      </c>
      <c r="E149" s="134">
        <v>2</v>
      </c>
      <c r="F149" s="100">
        <f>E149/E191</f>
        <v>2.4390243902439025E-2</v>
      </c>
      <c r="L149" s="121">
        <v>1</v>
      </c>
      <c r="M149" s="123" t="s">
        <v>177</v>
      </c>
      <c r="N149" s="107">
        <v>1</v>
      </c>
      <c r="O149" s="97">
        <v>3</v>
      </c>
      <c r="P149" s="100">
        <f>O149/O191</f>
        <v>2.7272727272727271E-2</v>
      </c>
    </row>
    <row r="150" spans="1:16" x14ac:dyDescent="0.25">
      <c r="A150" s="121">
        <v>1</v>
      </c>
      <c r="B150" s="137" t="s">
        <v>178</v>
      </c>
      <c r="C150" s="102" t="s">
        <v>71</v>
      </c>
      <c r="D150" s="102" t="s">
        <v>71</v>
      </c>
      <c r="E150" s="134">
        <v>1</v>
      </c>
      <c r="F150" s="100">
        <f>E150/E191</f>
        <v>1.2195121951219513E-2</v>
      </c>
      <c r="L150" s="121">
        <v>1</v>
      </c>
      <c r="M150" s="123" t="s">
        <v>178</v>
      </c>
      <c r="N150" s="107">
        <v>0.73</v>
      </c>
      <c r="O150" s="97">
        <v>3</v>
      </c>
      <c r="P150" s="100">
        <f>O150/O191</f>
        <v>2.7272727272727271E-2</v>
      </c>
    </row>
    <row r="151" spans="1:16" x14ac:dyDescent="0.25">
      <c r="A151" s="121">
        <v>1</v>
      </c>
      <c r="B151" s="137" t="s">
        <v>179</v>
      </c>
      <c r="C151" s="102" t="s">
        <v>72</v>
      </c>
      <c r="D151" s="102" t="s">
        <v>71</v>
      </c>
      <c r="E151" s="134">
        <v>2</v>
      </c>
      <c r="F151" s="100">
        <f>E151/E191</f>
        <v>2.4390243902439025E-2</v>
      </c>
      <c r="L151" s="121">
        <v>1</v>
      </c>
      <c r="M151" s="123" t="s">
        <v>179</v>
      </c>
      <c r="N151" s="107">
        <v>1</v>
      </c>
      <c r="O151" s="97">
        <v>3</v>
      </c>
      <c r="P151" s="100">
        <f>O151/O191</f>
        <v>2.7272727272727271E-2</v>
      </c>
    </row>
    <row r="152" spans="1:16" x14ac:dyDescent="0.25">
      <c r="A152" s="121">
        <v>1</v>
      </c>
      <c r="B152" s="137" t="s">
        <v>180</v>
      </c>
      <c r="C152" s="102" t="s">
        <v>72</v>
      </c>
      <c r="D152" s="102" t="s">
        <v>71</v>
      </c>
      <c r="E152" s="134">
        <v>2</v>
      </c>
      <c r="F152" s="100">
        <f>E152/E191</f>
        <v>2.4390243902439025E-2</v>
      </c>
      <c r="L152" s="121">
        <v>1</v>
      </c>
      <c r="M152" s="117" t="s">
        <v>180</v>
      </c>
      <c r="N152" s="107">
        <v>1</v>
      </c>
      <c r="O152" s="97">
        <v>3</v>
      </c>
      <c r="P152" s="100">
        <f>O152/O191</f>
        <v>2.7272727272727271E-2</v>
      </c>
    </row>
    <row r="153" spans="1:16" x14ac:dyDescent="0.25">
      <c r="A153" s="121">
        <v>1</v>
      </c>
      <c r="B153" s="137" t="s">
        <v>181</v>
      </c>
      <c r="C153" s="102" t="s">
        <v>72</v>
      </c>
      <c r="D153" s="102" t="s">
        <v>71</v>
      </c>
      <c r="E153" s="134">
        <v>2</v>
      </c>
      <c r="F153" s="100">
        <f>E153/E191</f>
        <v>2.4390243902439025E-2</v>
      </c>
      <c r="L153" s="121">
        <v>1</v>
      </c>
      <c r="M153" s="123" t="s">
        <v>181</v>
      </c>
      <c r="N153" s="107">
        <v>0.46</v>
      </c>
      <c r="O153" s="97">
        <v>2</v>
      </c>
      <c r="P153" s="100">
        <f>O153/O191</f>
        <v>1.8181818181818181E-2</v>
      </c>
    </row>
    <row r="154" spans="1:16" x14ac:dyDescent="0.25">
      <c r="A154" s="121">
        <v>1</v>
      </c>
      <c r="B154" s="137" t="s">
        <v>182</v>
      </c>
      <c r="C154" s="102" t="s">
        <v>72</v>
      </c>
      <c r="D154" s="102" t="s">
        <v>72</v>
      </c>
      <c r="E154" s="134">
        <v>2</v>
      </c>
      <c r="F154" s="100">
        <f>E154/E191</f>
        <v>2.4390243902439025E-2</v>
      </c>
      <c r="L154" s="121">
        <v>1</v>
      </c>
      <c r="M154" s="123" t="s">
        <v>182</v>
      </c>
      <c r="N154" s="107">
        <v>0.72</v>
      </c>
      <c r="O154" s="97">
        <v>3</v>
      </c>
      <c r="P154" s="100">
        <f>O154/O191</f>
        <v>2.7272727272727271E-2</v>
      </c>
    </row>
    <row r="155" spans="1:16" x14ac:dyDescent="0.25">
      <c r="A155" s="121">
        <v>1</v>
      </c>
      <c r="B155" s="137" t="s">
        <v>183</v>
      </c>
      <c r="C155" s="102" t="s">
        <v>72</v>
      </c>
      <c r="D155" s="102" t="s">
        <v>72</v>
      </c>
      <c r="E155" s="134">
        <v>3</v>
      </c>
      <c r="F155" s="100">
        <f>E155/E191</f>
        <v>3.6585365853658534E-2</v>
      </c>
      <c r="L155" s="121">
        <v>1</v>
      </c>
      <c r="M155" s="123" t="s">
        <v>183</v>
      </c>
      <c r="N155" s="107">
        <v>1</v>
      </c>
      <c r="O155" s="97">
        <v>3</v>
      </c>
      <c r="P155" s="100">
        <f>O155/O191</f>
        <v>2.7272727272727271E-2</v>
      </c>
    </row>
    <row r="156" spans="1:16" x14ac:dyDescent="0.25">
      <c r="A156" s="121">
        <v>1</v>
      </c>
      <c r="B156" s="137" t="s">
        <v>184</v>
      </c>
      <c r="C156" s="102" t="s">
        <v>72</v>
      </c>
      <c r="D156" s="102" t="s">
        <v>72</v>
      </c>
      <c r="E156" s="134">
        <v>3</v>
      </c>
      <c r="F156" s="100">
        <f>E156/E191</f>
        <v>3.6585365853658534E-2</v>
      </c>
      <c r="L156" s="121">
        <v>1</v>
      </c>
      <c r="M156" s="123" t="s">
        <v>184</v>
      </c>
      <c r="N156" s="107">
        <v>1</v>
      </c>
      <c r="O156" s="97">
        <v>3</v>
      </c>
      <c r="P156" s="100">
        <f>O156/O191</f>
        <v>2.7272727272727271E-2</v>
      </c>
    </row>
    <row r="157" spans="1:16" x14ac:dyDescent="0.25">
      <c r="A157" s="121">
        <v>1</v>
      </c>
      <c r="B157" s="137" t="s">
        <v>185</v>
      </c>
      <c r="C157" s="102" t="s">
        <v>72</v>
      </c>
      <c r="D157" s="102" t="s">
        <v>72</v>
      </c>
      <c r="E157" s="134">
        <v>3</v>
      </c>
      <c r="F157" s="100">
        <f>E157/E191</f>
        <v>3.6585365853658534E-2</v>
      </c>
      <c r="L157" s="121">
        <v>1</v>
      </c>
      <c r="M157" s="123" t="s">
        <v>185</v>
      </c>
      <c r="N157" s="107">
        <v>1</v>
      </c>
      <c r="O157" s="97">
        <v>3</v>
      </c>
      <c r="P157" s="100">
        <f>O157/O191</f>
        <v>2.7272727272727271E-2</v>
      </c>
    </row>
    <row r="158" spans="1:16" x14ac:dyDescent="0.25">
      <c r="A158" s="119">
        <v>2</v>
      </c>
      <c r="B158" s="137" t="s">
        <v>187</v>
      </c>
      <c r="C158" s="102" t="s">
        <v>72</v>
      </c>
      <c r="D158" s="102" t="s">
        <v>72</v>
      </c>
      <c r="E158" s="134">
        <v>3</v>
      </c>
      <c r="F158" s="100">
        <f>E158/E191</f>
        <v>3.6585365853658534E-2</v>
      </c>
      <c r="L158" s="119">
        <v>2</v>
      </c>
      <c r="M158" s="123" t="s">
        <v>187</v>
      </c>
      <c r="N158" s="107">
        <v>1</v>
      </c>
      <c r="O158" s="97">
        <v>3</v>
      </c>
      <c r="P158" s="100">
        <f>O158/O191</f>
        <v>2.7272727272727271E-2</v>
      </c>
    </row>
    <row r="159" spans="1:16" x14ac:dyDescent="0.25">
      <c r="A159" s="119">
        <v>2</v>
      </c>
      <c r="B159" s="137" t="s">
        <v>188</v>
      </c>
      <c r="C159" s="102" t="s">
        <v>72</v>
      </c>
      <c r="D159" s="102" t="s">
        <v>72</v>
      </c>
      <c r="E159" s="134">
        <v>3</v>
      </c>
      <c r="F159" s="100">
        <f>E159/E191</f>
        <v>3.6585365853658534E-2</v>
      </c>
      <c r="L159" s="119">
        <v>2</v>
      </c>
      <c r="M159" s="123" t="s">
        <v>188</v>
      </c>
      <c r="N159" s="107">
        <v>0</v>
      </c>
      <c r="O159" s="97">
        <v>1</v>
      </c>
      <c r="P159" s="100">
        <f>O159/O191</f>
        <v>9.0909090909090905E-3</v>
      </c>
    </row>
    <row r="160" spans="1:16" x14ac:dyDescent="0.25">
      <c r="A160" s="119">
        <v>2</v>
      </c>
      <c r="B160" s="137" t="s">
        <v>189</v>
      </c>
      <c r="C160" s="102" t="s">
        <v>71</v>
      </c>
      <c r="D160" s="102" t="s">
        <v>71</v>
      </c>
      <c r="E160" s="134">
        <v>1</v>
      </c>
      <c r="F160" s="100">
        <f>E160/E191</f>
        <v>1.2195121951219513E-2</v>
      </c>
      <c r="L160" s="119">
        <v>2</v>
      </c>
      <c r="M160" s="123" t="s">
        <v>189</v>
      </c>
      <c r="N160" s="107">
        <v>0.52410000000000001</v>
      </c>
      <c r="O160" s="97">
        <v>2</v>
      </c>
      <c r="P160" s="100">
        <f>O160/O191</f>
        <v>1.8181818181818181E-2</v>
      </c>
    </row>
    <row r="161" spans="1:16" x14ac:dyDescent="0.25">
      <c r="A161" s="119">
        <v>2</v>
      </c>
      <c r="B161" s="137" t="s">
        <v>190</v>
      </c>
      <c r="C161" s="102" t="s">
        <v>72</v>
      </c>
      <c r="D161" s="102" t="s">
        <v>71</v>
      </c>
      <c r="E161" s="134">
        <v>1</v>
      </c>
      <c r="F161" s="100">
        <f>E161/E191</f>
        <v>1.2195121951219513E-2</v>
      </c>
      <c r="L161" s="119">
        <v>2</v>
      </c>
      <c r="M161" s="123" t="s">
        <v>190</v>
      </c>
      <c r="N161" s="107">
        <v>0.3911</v>
      </c>
      <c r="O161" s="97">
        <v>2</v>
      </c>
      <c r="P161" s="100">
        <f>O161/O191</f>
        <v>1.8181818181818181E-2</v>
      </c>
    </row>
    <row r="162" spans="1:16" x14ac:dyDescent="0.25">
      <c r="A162" s="119">
        <v>2</v>
      </c>
      <c r="B162" s="137" t="s">
        <v>191</v>
      </c>
      <c r="C162" s="102" t="s">
        <v>72</v>
      </c>
      <c r="D162" s="102" t="s">
        <v>71</v>
      </c>
      <c r="E162" s="134">
        <v>2</v>
      </c>
      <c r="F162" s="100">
        <f>E162/E191</f>
        <v>2.4390243902439025E-2</v>
      </c>
      <c r="L162" s="119">
        <v>2</v>
      </c>
      <c r="M162" s="123" t="s">
        <v>191</v>
      </c>
      <c r="N162" s="107">
        <v>1</v>
      </c>
      <c r="O162" s="97">
        <v>3</v>
      </c>
      <c r="P162" s="100">
        <f>O162/O191</f>
        <v>2.7272727272727271E-2</v>
      </c>
    </row>
    <row r="163" spans="1:16" x14ac:dyDescent="0.25">
      <c r="A163" s="119">
        <v>2</v>
      </c>
      <c r="B163" s="137" t="s">
        <v>192</v>
      </c>
      <c r="C163" s="102" t="s">
        <v>72</v>
      </c>
      <c r="D163" s="102" t="s">
        <v>72</v>
      </c>
      <c r="E163" s="134">
        <v>3</v>
      </c>
      <c r="F163" s="100">
        <f>E163/E191</f>
        <v>3.6585365853658534E-2</v>
      </c>
      <c r="L163" s="119">
        <v>2</v>
      </c>
      <c r="M163" s="123" t="s">
        <v>192</v>
      </c>
      <c r="N163" s="107">
        <v>0.71599999999999997</v>
      </c>
      <c r="O163" s="97">
        <v>3</v>
      </c>
      <c r="P163" s="100">
        <f>O163/O191</f>
        <v>2.7272727272727271E-2</v>
      </c>
    </row>
    <row r="164" spans="1:16" x14ac:dyDescent="0.25">
      <c r="A164" s="119">
        <v>2</v>
      </c>
      <c r="B164" s="137" t="s">
        <v>193</v>
      </c>
      <c r="C164" s="102" t="s">
        <v>71</v>
      </c>
      <c r="D164" s="102" t="s">
        <v>71</v>
      </c>
      <c r="E164" s="134">
        <v>1</v>
      </c>
      <c r="F164" s="100">
        <f>E164/E191</f>
        <v>1.2195121951219513E-2</v>
      </c>
      <c r="L164" s="119">
        <v>2</v>
      </c>
      <c r="M164" s="123" t="s">
        <v>193</v>
      </c>
      <c r="N164" s="107">
        <v>0.62019999999999997</v>
      </c>
      <c r="O164" s="97">
        <v>2</v>
      </c>
      <c r="P164" s="100">
        <f>O164/O191</f>
        <v>1.8181818181818181E-2</v>
      </c>
    </row>
    <row r="165" spans="1:16" x14ac:dyDescent="0.25">
      <c r="A165" s="119">
        <v>2</v>
      </c>
      <c r="B165" s="137" t="s">
        <v>194</v>
      </c>
      <c r="C165" s="102" t="s">
        <v>71</v>
      </c>
      <c r="D165" s="102" t="s">
        <v>71</v>
      </c>
      <c r="E165" s="134">
        <v>1</v>
      </c>
      <c r="F165" s="100">
        <f>E165/E191</f>
        <v>1.2195121951219513E-2</v>
      </c>
      <c r="L165" s="119">
        <v>2</v>
      </c>
      <c r="M165" s="123" t="s">
        <v>194</v>
      </c>
      <c r="N165" s="107">
        <v>0.72419999999999995</v>
      </c>
      <c r="O165" s="97">
        <v>3</v>
      </c>
      <c r="P165" s="100">
        <f>O165/O191</f>
        <v>2.7272727272727271E-2</v>
      </c>
    </row>
    <row r="166" spans="1:16" x14ac:dyDescent="0.25">
      <c r="A166" s="119">
        <v>2</v>
      </c>
      <c r="B166" s="137" t="s">
        <v>195</v>
      </c>
      <c r="C166" s="102" t="s">
        <v>71</v>
      </c>
      <c r="D166" s="102" t="s">
        <v>72</v>
      </c>
      <c r="E166" s="134">
        <v>2</v>
      </c>
      <c r="F166" s="100">
        <f>E166/E191</f>
        <v>2.4390243902439025E-2</v>
      </c>
      <c r="L166" s="119">
        <v>2</v>
      </c>
      <c r="M166" s="123" t="s">
        <v>195</v>
      </c>
      <c r="N166" s="107">
        <v>0.76139999999999997</v>
      </c>
      <c r="O166" s="97">
        <v>3</v>
      </c>
      <c r="P166" s="100">
        <f>O166/O191</f>
        <v>2.7272727272727271E-2</v>
      </c>
    </row>
    <row r="167" spans="1:16" x14ac:dyDescent="0.25">
      <c r="A167" s="119">
        <v>2</v>
      </c>
      <c r="B167" s="137" t="s">
        <v>196</v>
      </c>
      <c r="C167" s="102" t="s">
        <v>72</v>
      </c>
      <c r="D167" s="102" t="s">
        <v>71</v>
      </c>
      <c r="E167" s="134">
        <v>1</v>
      </c>
      <c r="F167" s="100">
        <f>E167/E191</f>
        <v>1.2195121951219513E-2</v>
      </c>
      <c r="L167" s="119">
        <v>2</v>
      </c>
      <c r="M167" s="123" t="s">
        <v>196</v>
      </c>
      <c r="N167" s="107">
        <v>1</v>
      </c>
      <c r="O167" s="97">
        <v>3</v>
      </c>
      <c r="P167" s="100">
        <f>O167/O191</f>
        <v>2.7272727272727271E-2</v>
      </c>
    </row>
    <row r="168" spans="1:16" x14ac:dyDescent="0.25">
      <c r="A168" s="119">
        <v>2</v>
      </c>
      <c r="B168" s="137" t="s">
        <v>197</v>
      </c>
      <c r="C168" s="102" t="s">
        <v>72</v>
      </c>
      <c r="D168" s="102" t="s">
        <v>72</v>
      </c>
      <c r="E168" s="134">
        <v>3</v>
      </c>
      <c r="F168" s="100">
        <f>E168/E191</f>
        <v>3.6585365853658534E-2</v>
      </c>
      <c r="L168" s="119">
        <v>2</v>
      </c>
      <c r="M168" s="123" t="s">
        <v>197</v>
      </c>
      <c r="N168" s="107">
        <v>5.2699999999999997E-2</v>
      </c>
      <c r="O168" s="97">
        <v>1</v>
      </c>
      <c r="P168" s="100">
        <f>O168/O191</f>
        <v>9.0909090909090905E-3</v>
      </c>
    </row>
    <row r="169" spans="1:16" x14ac:dyDescent="0.25">
      <c r="A169" s="120">
        <v>3</v>
      </c>
      <c r="B169" s="137" t="s">
        <v>198</v>
      </c>
      <c r="C169" s="102" t="s">
        <v>72</v>
      </c>
      <c r="D169" s="102" t="s">
        <v>72</v>
      </c>
      <c r="E169" s="134">
        <v>3</v>
      </c>
      <c r="F169" s="100">
        <f>E169/E191</f>
        <v>3.6585365853658534E-2</v>
      </c>
      <c r="L169" s="120">
        <v>3</v>
      </c>
      <c r="M169" s="123" t="s">
        <v>198</v>
      </c>
      <c r="N169" s="107">
        <v>1</v>
      </c>
      <c r="O169" s="97">
        <v>3</v>
      </c>
      <c r="P169" s="100">
        <f>O169/O191</f>
        <v>2.7272727272727271E-2</v>
      </c>
    </row>
    <row r="170" spans="1:16" x14ac:dyDescent="0.25">
      <c r="A170" s="120">
        <v>3</v>
      </c>
      <c r="B170" s="137" t="s">
        <v>199</v>
      </c>
      <c r="C170" s="102" t="s">
        <v>72</v>
      </c>
      <c r="D170" s="102" t="s">
        <v>72</v>
      </c>
      <c r="E170" s="134">
        <v>3</v>
      </c>
      <c r="F170" s="100">
        <f>E170/E191</f>
        <v>3.6585365853658534E-2</v>
      </c>
      <c r="L170" s="120">
        <v>3</v>
      </c>
      <c r="M170" s="123" t="s">
        <v>199</v>
      </c>
      <c r="N170" s="107">
        <v>0.71530000000000005</v>
      </c>
      <c r="O170" s="97">
        <v>3</v>
      </c>
      <c r="P170" s="100">
        <f>O170/O191</f>
        <v>2.7272727272727271E-2</v>
      </c>
    </row>
    <row r="171" spans="1:16" x14ac:dyDescent="0.25">
      <c r="A171" s="120">
        <v>3</v>
      </c>
      <c r="B171" s="137" t="s">
        <v>200</v>
      </c>
      <c r="C171" s="102" t="s">
        <v>72</v>
      </c>
      <c r="D171" s="102" t="s">
        <v>72</v>
      </c>
      <c r="E171" s="134">
        <v>3</v>
      </c>
      <c r="F171" s="100">
        <f>E171/E191</f>
        <v>3.6585365853658534E-2</v>
      </c>
      <c r="L171" s="120">
        <v>3</v>
      </c>
      <c r="M171" s="123" t="s">
        <v>200</v>
      </c>
      <c r="N171" s="107">
        <v>0.46439999999999998</v>
      </c>
      <c r="O171" s="97">
        <v>2</v>
      </c>
      <c r="P171" s="100">
        <f>O171/O191</f>
        <v>1.8181818181818181E-2</v>
      </c>
    </row>
    <row r="172" spans="1:16" x14ac:dyDescent="0.25">
      <c r="A172" s="120">
        <v>3</v>
      </c>
      <c r="B172" s="137" t="s">
        <v>201</v>
      </c>
      <c r="C172" s="102" t="s">
        <v>72</v>
      </c>
      <c r="D172" s="102" t="s">
        <v>72</v>
      </c>
      <c r="E172" s="134">
        <v>2</v>
      </c>
      <c r="F172" s="100">
        <f>E172/E191</f>
        <v>2.4390243902439025E-2</v>
      </c>
      <c r="L172" s="120">
        <v>3</v>
      </c>
      <c r="M172" s="123" t="s">
        <v>201</v>
      </c>
      <c r="N172" s="107">
        <v>1</v>
      </c>
      <c r="O172" s="97">
        <v>3</v>
      </c>
      <c r="P172" s="100">
        <f>O172/O191</f>
        <v>2.7272727272727271E-2</v>
      </c>
    </row>
    <row r="173" spans="1:16" x14ac:dyDescent="0.25">
      <c r="A173" s="120">
        <v>3</v>
      </c>
      <c r="B173" s="137" t="s">
        <v>202</v>
      </c>
      <c r="C173" s="102" t="s">
        <v>72</v>
      </c>
      <c r="D173" s="102" t="s">
        <v>71</v>
      </c>
      <c r="E173" s="134">
        <v>2</v>
      </c>
      <c r="F173" s="100">
        <f>E173/E191</f>
        <v>2.4390243902439025E-2</v>
      </c>
      <c r="L173" s="120">
        <v>3</v>
      </c>
      <c r="M173" s="123" t="s">
        <v>202</v>
      </c>
      <c r="N173" s="107">
        <v>0.42459999999999998</v>
      </c>
      <c r="O173" s="97">
        <v>2</v>
      </c>
      <c r="P173" s="100">
        <f>O173/O191</f>
        <v>1.8181818181818181E-2</v>
      </c>
    </row>
    <row r="174" spans="1:16" x14ac:dyDescent="0.25">
      <c r="A174" s="120">
        <v>3</v>
      </c>
      <c r="B174" s="137" t="s">
        <v>203</v>
      </c>
      <c r="C174" s="102" t="s">
        <v>72</v>
      </c>
      <c r="D174" s="102" t="s">
        <v>72</v>
      </c>
      <c r="E174" s="134">
        <v>2</v>
      </c>
      <c r="F174" s="100">
        <f>E174/E191</f>
        <v>2.4390243902439025E-2</v>
      </c>
      <c r="L174" s="120">
        <v>3</v>
      </c>
      <c r="M174" s="123" t="s">
        <v>203</v>
      </c>
      <c r="N174" s="107">
        <v>0.12720000000000001</v>
      </c>
      <c r="O174" s="97">
        <v>3</v>
      </c>
      <c r="P174" s="100">
        <f>O174/O191</f>
        <v>2.7272727272727271E-2</v>
      </c>
    </row>
    <row r="175" spans="1:16" x14ac:dyDescent="0.25">
      <c r="A175" s="120">
        <v>3</v>
      </c>
      <c r="B175" s="137" t="s">
        <v>204</v>
      </c>
      <c r="C175" s="102" t="s">
        <v>71</v>
      </c>
      <c r="D175" s="102" t="s">
        <v>71</v>
      </c>
      <c r="E175" s="134">
        <v>1</v>
      </c>
      <c r="F175" s="100">
        <f>E175/E191</f>
        <v>1.2195121951219513E-2</v>
      </c>
      <c r="L175" s="120">
        <v>3</v>
      </c>
      <c r="M175" s="123" t="s">
        <v>204</v>
      </c>
      <c r="N175" s="107">
        <v>0.69089999999999996</v>
      </c>
      <c r="O175" s="97">
        <v>2</v>
      </c>
      <c r="P175" s="100">
        <f>O175/O191</f>
        <v>1.8181818181818181E-2</v>
      </c>
    </row>
    <row r="176" spans="1:16" x14ac:dyDescent="0.25">
      <c r="A176" s="120">
        <v>3</v>
      </c>
      <c r="B176" s="137" t="s">
        <v>205</v>
      </c>
      <c r="C176" s="102" t="s">
        <v>72</v>
      </c>
      <c r="D176" s="102" t="s">
        <v>71</v>
      </c>
      <c r="E176" s="134">
        <v>2</v>
      </c>
      <c r="F176" s="100">
        <f>E176/E191</f>
        <v>2.4390243902439025E-2</v>
      </c>
      <c r="L176" s="120">
        <v>3</v>
      </c>
      <c r="M176" s="123" t="s">
        <v>205</v>
      </c>
      <c r="N176" s="107">
        <v>0.89059999999999995</v>
      </c>
      <c r="O176" s="97">
        <v>3</v>
      </c>
      <c r="P176" s="100">
        <f>O176/O191</f>
        <v>2.7272727272727271E-2</v>
      </c>
    </row>
    <row r="177" spans="1:17" x14ac:dyDescent="0.25">
      <c r="A177" s="120">
        <v>3</v>
      </c>
      <c r="B177" s="137" t="s">
        <v>206</v>
      </c>
      <c r="C177" s="102" t="s">
        <v>72</v>
      </c>
      <c r="D177" s="102" t="s">
        <v>71</v>
      </c>
      <c r="E177" s="134">
        <v>1</v>
      </c>
      <c r="F177" s="100">
        <f>E177/E191</f>
        <v>1.2195121951219513E-2</v>
      </c>
      <c r="L177" s="120">
        <v>3</v>
      </c>
      <c r="M177" s="123" t="s">
        <v>206</v>
      </c>
      <c r="N177" s="107">
        <v>0.46610000000000001</v>
      </c>
      <c r="O177" s="97">
        <v>2</v>
      </c>
      <c r="P177" s="100">
        <f>O177/O191</f>
        <v>1.8181818181818181E-2</v>
      </c>
    </row>
    <row r="178" spans="1:17" x14ac:dyDescent="0.25">
      <c r="A178" s="120">
        <v>3</v>
      </c>
      <c r="B178" s="137" t="s">
        <v>207</v>
      </c>
      <c r="C178" s="102" t="s">
        <v>71</v>
      </c>
      <c r="D178" s="102" t="s">
        <v>71</v>
      </c>
      <c r="E178" s="134">
        <v>1</v>
      </c>
      <c r="F178" s="100">
        <f>E178/E191</f>
        <v>1.2195121951219513E-2</v>
      </c>
      <c r="L178" s="120">
        <v>3</v>
      </c>
      <c r="M178" s="123" t="s">
        <v>207</v>
      </c>
      <c r="N178" s="107">
        <v>0.53290000000000004</v>
      </c>
      <c r="O178" s="97">
        <v>2</v>
      </c>
      <c r="P178" s="100">
        <f>O178/O191</f>
        <v>1.8181818181818181E-2</v>
      </c>
    </row>
    <row r="179" spans="1:17" x14ac:dyDescent="0.25">
      <c r="A179" s="120">
        <v>3</v>
      </c>
      <c r="B179" s="137" t="s">
        <v>208</v>
      </c>
      <c r="C179" s="102" t="s">
        <v>71</v>
      </c>
      <c r="D179" s="102" t="s">
        <v>72</v>
      </c>
      <c r="E179" s="134">
        <v>2</v>
      </c>
      <c r="F179" s="100">
        <f>E179/E191</f>
        <v>2.4390243902439025E-2</v>
      </c>
      <c r="L179" s="120">
        <v>3</v>
      </c>
      <c r="M179" s="123" t="s">
        <v>208</v>
      </c>
      <c r="N179" s="107">
        <v>0.81459999999999999</v>
      </c>
      <c r="O179" s="97">
        <v>3</v>
      </c>
      <c r="P179" s="100">
        <f>O179/O191</f>
        <v>2.7272727272727271E-2</v>
      </c>
    </row>
    <row r="180" spans="1:17" x14ac:dyDescent="0.25">
      <c r="A180" s="120">
        <v>3</v>
      </c>
      <c r="B180" s="137" t="s">
        <v>209</v>
      </c>
      <c r="C180" s="102" t="s">
        <v>72</v>
      </c>
      <c r="D180" s="102" t="s">
        <v>72</v>
      </c>
      <c r="E180" s="134">
        <v>2</v>
      </c>
      <c r="F180" s="100">
        <f>E180/E191</f>
        <v>2.4390243902439025E-2</v>
      </c>
      <c r="L180" s="120">
        <v>3</v>
      </c>
      <c r="M180" s="123" t="s">
        <v>209</v>
      </c>
      <c r="N180" s="107">
        <v>1</v>
      </c>
      <c r="O180" s="97">
        <v>3</v>
      </c>
      <c r="P180" s="100">
        <f>O180/O191</f>
        <v>2.7272727272727271E-2</v>
      </c>
    </row>
    <row r="181" spans="1:17" x14ac:dyDescent="0.25">
      <c r="A181" s="122">
        <v>4</v>
      </c>
      <c r="B181" s="134" t="s">
        <v>157</v>
      </c>
      <c r="C181" s="102" t="s">
        <v>72</v>
      </c>
      <c r="D181" s="102" t="s">
        <v>71</v>
      </c>
      <c r="E181" s="134">
        <v>2</v>
      </c>
      <c r="F181" s="100">
        <f>E181/E191</f>
        <v>2.4390243902439025E-2</v>
      </c>
      <c r="L181" s="122">
        <v>4</v>
      </c>
      <c r="M181" s="97" t="s">
        <v>157</v>
      </c>
      <c r="N181" s="107">
        <v>1</v>
      </c>
      <c r="O181" s="97">
        <v>3</v>
      </c>
      <c r="P181" s="100">
        <f>O181/O191</f>
        <v>2.7272727272727271E-2</v>
      </c>
    </row>
    <row r="182" spans="1:17" x14ac:dyDescent="0.25">
      <c r="A182" s="122">
        <v>4</v>
      </c>
      <c r="B182" s="134" t="s">
        <v>158</v>
      </c>
      <c r="C182" s="102" t="s">
        <v>72</v>
      </c>
      <c r="D182" s="102" t="s">
        <v>71</v>
      </c>
      <c r="E182" s="134">
        <v>1</v>
      </c>
      <c r="F182" s="100">
        <f>E182/E191</f>
        <v>1.2195121951219513E-2</v>
      </c>
      <c r="L182" s="122">
        <v>4</v>
      </c>
      <c r="M182" s="97" t="s">
        <v>158</v>
      </c>
      <c r="N182" s="107">
        <v>0.53159999999999996</v>
      </c>
      <c r="O182" s="97">
        <v>2</v>
      </c>
      <c r="P182" s="100">
        <f>O182/O191</f>
        <v>1.8181818181818181E-2</v>
      </c>
    </row>
    <row r="183" spans="1:17" x14ac:dyDescent="0.25">
      <c r="A183" s="122">
        <v>4</v>
      </c>
      <c r="B183" s="134" t="s">
        <v>159</v>
      </c>
      <c r="C183" s="102" t="s">
        <v>72</v>
      </c>
      <c r="D183" s="102" t="s">
        <v>71</v>
      </c>
      <c r="E183" s="134">
        <v>1</v>
      </c>
      <c r="F183" s="100">
        <f>E183/E191</f>
        <v>1.2195121951219513E-2</v>
      </c>
      <c r="L183" s="122">
        <v>4</v>
      </c>
      <c r="M183" s="97" t="s">
        <v>159</v>
      </c>
      <c r="N183" s="107">
        <v>1</v>
      </c>
      <c r="O183" s="97">
        <v>3</v>
      </c>
      <c r="P183" s="100">
        <f>O183/O191</f>
        <v>2.7272727272727271E-2</v>
      </c>
    </row>
    <row r="184" spans="1:17" x14ac:dyDescent="0.25">
      <c r="A184" s="122">
        <v>4</v>
      </c>
      <c r="B184" s="134" t="s">
        <v>160</v>
      </c>
      <c r="C184" s="103" t="s">
        <v>72</v>
      </c>
      <c r="D184" s="102" t="s">
        <v>72</v>
      </c>
      <c r="E184" s="134">
        <v>2</v>
      </c>
      <c r="F184" s="100">
        <f>E184/E191</f>
        <v>2.4390243902439025E-2</v>
      </c>
      <c r="L184" s="122">
        <v>4</v>
      </c>
      <c r="M184" s="97" t="s">
        <v>160</v>
      </c>
      <c r="N184" s="107">
        <v>1</v>
      </c>
      <c r="O184" s="97">
        <v>3</v>
      </c>
      <c r="P184" s="100">
        <f>O184/O191</f>
        <v>2.7272727272727271E-2</v>
      </c>
      <c r="Q184" s="95"/>
    </row>
    <row r="185" spans="1:17" x14ac:dyDescent="0.25">
      <c r="A185" s="122">
        <v>4</v>
      </c>
      <c r="B185" s="134" t="s">
        <v>161</v>
      </c>
      <c r="C185" s="102" t="s">
        <v>72</v>
      </c>
      <c r="D185" s="102" t="s">
        <v>71</v>
      </c>
      <c r="E185" s="134">
        <v>1</v>
      </c>
      <c r="F185" s="100">
        <f>E185/E191</f>
        <v>1.2195121951219513E-2</v>
      </c>
      <c r="L185" s="122">
        <v>4</v>
      </c>
      <c r="M185" s="97" t="s">
        <v>161</v>
      </c>
      <c r="N185" s="107">
        <v>1</v>
      </c>
      <c r="O185" s="97">
        <v>3</v>
      </c>
      <c r="P185" s="100">
        <f>O185/O191</f>
        <v>2.7272727272727271E-2</v>
      </c>
    </row>
    <row r="186" spans="1:17" x14ac:dyDescent="0.25">
      <c r="A186" s="122">
        <v>4</v>
      </c>
      <c r="B186" s="135" t="s">
        <v>162</v>
      </c>
      <c r="C186" s="102" t="s">
        <v>72</v>
      </c>
      <c r="D186" s="102" t="s">
        <v>71</v>
      </c>
      <c r="E186" s="134">
        <v>1</v>
      </c>
      <c r="F186" s="100">
        <f>E186/E191</f>
        <v>1.2195121951219513E-2</v>
      </c>
      <c r="L186" s="122">
        <v>4</v>
      </c>
      <c r="M186" s="101" t="s">
        <v>162</v>
      </c>
      <c r="N186" s="107">
        <v>0.71760000000000002</v>
      </c>
      <c r="O186" s="97">
        <v>3</v>
      </c>
      <c r="P186" s="100">
        <f>O186/O191</f>
        <v>2.7272727272727271E-2</v>
      </c>
    </row>
    <row r="187" spans="1:17" x14ac:dyDescent="0.25">
      <c r="A187" s="122">
        <v>4</v>
      </c>
      <c r="B187" s="134" t="s">
        <v>163</v>
      </c>
      <c r="C187" s="102" t="s">
        <v>72</v>
      </c>
      <c r="D187" s="102" t="s">
        <v>72</v>
      </c>
      <c r="E187" s="134">
        <v>2</v>
      </c>
      <c r="F187" s="100">
        <f>E187/E191</f>
        <v>2.4390243902439025E-2</v>
      </c>
      <c r="L187" s="122">
        <v>4</v>
      </c>
      <c r="M187" s="97" t="s">
        <v>163</v>
      </c>
      <c r="N187" s="107">
        <v>1</v>
      </c>
      <c r="O187" s="97">
        <v>3</v>
      </c>
      <c r="P187" s="100">
        <f>O187/O191</f>
        <v>2.7272727272727271E-2</v>
      </c>
    </row>
    <row r="188" spans="1:17" x14ac:dyDescent="0.25">
      <c r="A188" s="122">
        <v>4</v>
      </c>
      <c r="B188" s="134" t="s">
        <v>164</v>
      </c>
      <c r="C188" s="102" t="s">
        <v>71</v>
      </c>
      <c r="D188" s="102" t="s">
        <v>72</v>
      </c>
      <c r="E188" s="134">
        <v>2</v>
      </c>
      <c r="F188" s="100">
        <f>E188/E191</f>
        <v>2.4390243902439025E-2</v>
      </c>
      <c r="L188" s="122">
        <v>4</v>
      </c>
      <c r="M188" s="97" t="s">
        <v>164</v>
      </c>
      <c r="N188" s="107">
        <v>0</v>
      </c>
      <c r="O188" s="97">
        <v>1</v>
      </c>
      <c r="P188" s="100">
        <f>O188/O191</f>
        <v>9.0909090909090905E-3</v>
      </c>
    </row>
    <row r="189" spans="1:17" x14ac:dyDescent="0.25">
      <c r="A189" s="122">
        <v>4</v>
      </c>
      <c r="B189" s="134" t="s">
        <v>165</v>
      </c>
      <c r="C189" s="102" t="s">
        <v>72</v>
      </c>
      <c r="D189" s="102" t="s">
        <v>72</v>
      </c>
      <c r="E189" s="134">
        <v>2</v>
      </c>
      <c r="F189" s="100">
        <f>E189/E191</f>
        <v>2.4390243902439025E-2</v>
      </c>
      <c r="L189" s="122">
        <v>4</v>
      </c>
      <c r="M189" s="97" t="s">
        <v>165</v>
      </c>
      <c r="N189" s="107">
        <v>0.73</v>
      </c>
      <c r="O189" s="97">
        <v>3</v>
      </c>
      <c r="P189" s="100">
        <f>O189/O191</f>
        <v>2.7272727272727271E-2</v>
      </c>
    </row>
    <row r="190" spans="1:17" ht="15.75" thickBot="1" x14ac:dyDescent="0.3">
      <c r="A190" s="122">
        <v>4</v>
      </c>
      <c r="B190" s="112" t="s">
        <v>166</v>
      </c>
      <c r="C190" s="113" t="s">
        <v>71</v>
      </c>
      <c r="D190" s="170" t="s">
        <v>72</v>
      </c>
      <c r="E190" s="112">
        <v>1</v>
      </c>
      <c r="F190" s="181">
        <f>E190/E191</f>
        <v>1.2195121951219513E-2</v>
      </c>
      <c r="L190" s="122">
        <v>4</v>
      </c>
      <c r="M190" s="112" t="s">
        <v>166</v>
      </c>
      <c r="N190" s="195">
        <v>0.37440000000000001</v>
      </c>
      <c r="O190" s="112">
        <v>2</v>
      </c>
      <c r="P190" s="181">
        <f>O190/O191</f>
        <v>1.8181818181818181E-2</v>
      </c>
    </row>
    <row r="191" spans="1:17" ht="15.75" thickBot="1" x14ac:dyDescent="0.3">
      <c r="B191" s="153" t="s">
        <v>78</v>
      </c>
      <c r="C191" s="155"/>
      <c r="D191" s="155"/>
      <c r="E191" s="193">
        <f>SUM(E148:E190)</f>
        <v>82</v>
      </c>
      <c r="F191" s="185">
        <f>SUM(F148:F190)</f>
        <v>1.0000000000000004</v>
      </c>
      <c r="M191" s="182" t="s">
        <v>78</v>
      </c>
      <c r="N191" s="155"/>
      <c r="O191" s="193">
        <f>SUM(O148:O190)</f>
        <v>110</v>
      </c>
      <c r="P191" s="185">
        <f>SUM(P148:P190)</f>
        <v>0.99999999999999944</v>
      </c>
    </row>
    <row r="192" spans="1:17" ht="15.75" customHeight="1" x14ac:dyDescent="0.25">
      <c r="B192" s="296" t="s">
        <v>169</v>
      </c>
      <c r="C192" s="296"/>
      <c r="D192" s="296"/>
      <c r="E192" s="296"/>
      <c r="F192" s="296"/>
      <c r="G192" s="23"/>
      <c r="H192" s="23"/>
      <c r="I192" s="23"/>
      <c r="J192" s="23"/>
      <c r="M192" s="291" t="s">
        <v>169</v>
      </c>
      <c r="N192" s="291"/>
      <c r="O192" s="291"/>
      <c r="P192" s="291"/>
    </row>
    <row r="194" spans="12:17" ht="15" customHeight="1" thickBot="1" x14ac:dyDescent="0.3">
      <c r="M194" s="292" t="s">
        <v>104</v>
      </c>
      <c r="N194" s="292"/>
      <c r="O194" s="293" t="s">
        <v>10</v>
      </c>
      <c r="P194" s="293"/>
      <c r="Q194" s="293"/>
    </row>
    <row r="195" spans="12:17" ht="15.75" thickBot="1" x14ac:dyDescent="0.3">
      <c r="L195" s="191" t="s">
        <v>186</v>
      </c>
      <c r="M195" s="193" t="s">
        <v>58</v>
      </c>
      <c r="N195" s="171" t="s">
        <v>105</v>
      </c>
      <c r="O195" s="193" t="s">
        <v>64</v>
      </c>
      <c r="P195" s="154" t="s">
        <v>69</v>
      </c>
      <c r="Q195" s="199" t="s">
        <v>65</v>
      </c>
    </row>
    <row r="196" spans="12:17" x14ac:dyDescent="0.25">
      <c r="L196" s="159">
        <v>1</v>
      </c>
      <c r="M196" s="160" t="s">
        <v>176</v>
      </c>
      <c r="N196" s="161" t="s">
        <v>210</v>
      </c>
      <c r="O196" s="162">
        <v>1</v>
      </c>
      <c r="P196" s="162">
        <f>O239/O196</f>
        <v>46</v>
      </c>
      <c r="Q196" s="188">
        <f>P196/P239</f>
        <v>2.4096385542168676E-2</v>
      </c>
    </row>
    <row r="197" spans="12:17" x14ac:dyDescent="0.25">
      <c r="L197" s="121">
        <v>1</v>
      </c>
      <c r="M197" s="137" t="s">
        <v>177</v>
      </c>
      <c r="N197" s="102" t="s">
        <v>210</v>
      </c>
      <c r="O197" s="134">
        <v>1</v>
      </c>
      <c r="P197" s="134">
        <f>O239/O197</f>
        <v>46</v>
      </c>
      <c r="Q197" s="100">
        <f>P197/P239</f>
        <v>2.4096385542168676E-2</v>
      </c>
    </row>
    <row r="198" spans="12:17" x14ac:dyDescent="0.25">
      <c r="L198" s="121">
        <v>1</v>
      </c>
      <c r="M198" s="137" t="s">
        <v>178</v>
      </c>
      <c r="N198" s="102" t="s">
        <v>210</v>
      </c>
      <c r="O198" s="134">
        <v>1</v>
      </c>
      <c r="P198" s="134">
        <f>O239/O198</f>
        <v>46</v>
      </c>
      <c r="Q198" s="100">
        <f>P198/P239</f>
        <v>2.4096385542168676E-2</v>
      </c>
    </row>
    <row r="199" spans="12:17" x14ac:dyDescent="0.25">
      <c r="L199" s="121">
        <v>1</v>
      </c>
      <c r="M199" s="137" t="s">
        <v>179</v>
      </c>
      <c r="N199" s="102" t="s">
        <v>210</v>
      </c>
      <c r="O199" s="134">
        <v>1</v>
      </c>
      <c r="P199" s="134">
        <f>O239/O199</f>
        <v>46</v>
      </c>
      <c r="Q199" s="100">
        <f>P199/P239</f>
        <v>2.4096385542168676E-2</v>
      </c>
    </row>
    <row r="200" spans="12:17" x14ac:dyDescent="0.25">
      <c r="L200" s="121">
        <v>1</v>
      </c>
      <c r="M200" s="137" t="s">
        <v>180</v>
      </c>
      <c r="N200" s="102" t="s">
        <v>210</v>
      </c>
      <c r="O200" s="134">
        <v>1</v>
      </c>
      <c r="P200" s="134">
        <f>O239/O200</f>
        <v>46</v>
      </c>
      <c r="Q200" s="100">
        <f>P200/P239</f>
        <v>2.4096385542168676E-2</v>
      </c>
    </row>
    <row r="201" spans="12:17" x14ac:dyDescent="0.25">
      <c r="L201" s="121">
        <v>1</v>
      </c>
      <c r="M201" s="137" t="s">
        <v>181</v>
      </c>
      <c r="N201" s="102" t="s">
        <v>210</v>
      </c>
      <c r="O201" s="134">
        <v>1</v>
      </c>
      <c r="P201" s="134">
        <f>O239/O201</f>
        <v>46</v>
      </c>
      <c r="Q201" s="100">
        <f>P201/P239</f>
        <v>2.4096385542168676E-2</v>
      </c>
    </row>
    <row r="202" spans="12:17" x14ac:dyDescent="0.25">
      <c r="L202" s="121">
        <v>1</v>
      </c>
      <c r="M202" s="137" t="s">
        <v>182</v>
      </c>
      <c r="N202" s="102" t="s">
        <v>210</v>
      </c>
      <c r="O202" s="134">
        <v>1</v>
      </c>
      <c r="P202" s="134">
        <f>O239/O202</f>
        <v>46</v>
      </c>
      <c r="Q202" s="100">
        <f>P202/P239</f>
        <v>2.4096385542168676E-2</v>
      </c>
    </row>
    <row r="203" spans="12:17" x14ac:dyDescent="0.25">
      <c r="L203" s="121">
        <v>1</v>
      </c>
      <c r="M203" s="137" t="s">
        <v>183</v>
      </c>
      <c r="N203" s="102" t="s">
        <v>210</v>
      </c>
      <c r="O203" s="134">
        <v>1</v>
      </c>
      <c r="P203" s="134">
        <f>O239/O203</f>
        <v>46</v>
      </c>
      <c r="Q203" s="100">
        <f>P203/P239</f>
        <v>2.4096385542168676E-2</v>
      </c>
    </row>
    <row r="204" spans="12:17" x14ac:dyDescent="0.25">
      <c r="L204" s="121">
        <v>1</v>
      </c>
      <c r="M204" s="137" t="s">
        <v>184</v>
      </c>
      <c r="N204" s="102" t="s">
        <v>210</v>
      </c>
      <c r="O204" s="134">
        <v>1</v>
      </c>
      <c r="P204" s="134">
        <f>O239/O204</f>
        <v>46</v>
      </c>
      <c r="Q204" s="100">
        <f>P204/P239</f>
        <v>2.4096385542168676E-2</v>
      </c>
    </row>
    <row r="205" spans="12:17" x14ac:dyDescent="0.25">
      <c r="L205" s="121">
        <v>1</v>
      </c>
      <c r="M205" s="137" t="s">
        <v>185</v>
      </c>
      <c r="N205" s="102" t="s">
        <v>210</v>
      </c>
      <c r="O205" s="134">
        <v>1</v>
      </c>
      <c r="P205" s="134">
        <f>O239/O205</f>
        <v>46</v>
      </c>
      <c r="Q205" s="100">
        <f>P205/P239</f>
        <v>2.4096385542168676E-2</v>
      </c>
    </row>
    <row r="206" spans="12:17" x14ac:dyDescent="0.25">
      <c r="L206" s="119">
        <v>2</v>
      </c>
      <c r="M206" s="137" t="s">
        <v>187</v>
      </c>
      <c r="N206" s="102" t="s">
        <v>210</v>
      </c>
      <c r="O206" s="134">
        <v>1</v>
      </c>
      <c r="P206" s="134">
        <f>O239/O206</f>
        <v>46</v>
      </c>
      <c r="Q206" s="100">
        <f>P206/P239</f>
        <v>2.4096385542168676E-2</v>
      </c>
    </row>
    <row r="207" spans="12:17" x14ac:dyDescent="0.25">
      <c r="L207" s="119">
        <v>2</v>
      </c>
      <c r="M207" s="137" t="s">
        <v>188</v>
      </c>
      <c r="N207" s="102" t="s">
        <v>211</v>
      </c>
      <c r="O207" s="134">
        <v>2</v>
      </c>
      <c r="P207" s="134">
        <f>O239/O207</f>
        <v>23</v>
      </c>
      <c r="Q207" s="100">
        <f>P207/P239</f>
        <v>1.2048192771084338E-2</v>
      </c>
    </row>
    <row r="208" spans="12:17" x14ac:dyDescent="0.25">
      <c r="L208" s="119">
        <v>2</v>
      </c>
      <c r="M208" s="137" t="s">
        <v>189</v>
      </c>
      <c r="N208" s="102" t="s">
        <v>210</v>
      </c>
      <c r="O208" s="134">
        <v>1</v>
      </c>
      <c r="P208" s="134">
        <f>O239/O208</f>
        <v>46</v>
      </c>
      <c r="Q208" s="100">
        <f>P208/P239</f>
        <v>2.4096385542168676E-2</v>
      </c>
    </row>
    <row r="209" spans="12:17" x14ac:dyDescent="0.25">
      <c r="L209" s="119">
        <v>2</v>
      </c>
      <c r="M209" s="137" t="s">
        <v>190</v>
      </c>
      <c r="N209" s="102" t="s">
        <v>210</v>
      </c>
      <c r="O209" s="134">
        <v>1</v>
      </c>
      <c r="P209" s="134">
        <f>O239/O209</f>
        <v>46</v>
      </c>
      <c r="Q209" s="100">
        <f>P209/P239</f>
        <v>2.4096385542168676E-2</v>
      </c>
    </row>
    <row r="210" spans="12:17" x14ac:dyDescent="0.25">
      <c r="L210" s="119">
        <v>2</v>
      </c>
      <c r="M210" s="137" t="s">
        <v>191</v>
      </c>
      <c r="N210" s="102" t="s">
        <v>210</v>
      </c>
      <c r="O210" s="134">
        <v>1</v>
      </c>
      <c r="P210" s="134">
        <f>O239/O210</f>
        <v>46</v>
      </c>
      <c r="Q210" s="100">
        <f>P210/P239</f>
        <v>2.4096385542168676E-2</v>
      </c>
    </row>
    <row r="211" spans="12:17" x14ac:dyDescent="0.25">
      <c r="L211" s="119">
        <v>2</v>
      </c>
      <c r="M211" s="137" t="s">
        <v>192</v>
      </c>
      <c r="N211" s="102" t="s">
        <v>210</v>
      </c>
      <c r="O211" s="134">
        <v>1</v>
      </c>
      <c r="P211" s="134">
        <f>O239/O211</f>
        <v>46</v>
      </c>
      <c r="Q211" s="100">
        <f>P211/P239</f>
        <v>2.4096385542168676E-2</v>
      </c>
    </row>
    <row r="212" spans="12:17" x14ac:dyDescent="0.25">
      <c r="L212" s="119">
        <v>2</v>
      </c>
      <c r="M212" s="137" t="s">
        <v>193</v>
      </c>
      <c r="N212" s="102" t="s">
        <v>210</v>
      </c>
      <c r="O212" s="134">
        <v>1</v>
      </c>
      <c r="P212" s="134">
        <f>O239/O212</f>
        <v>46</v>
      </c>
      <c r="Q212" s="100">
        <f>P212/P239</f>
        <v>2.4096385542168676E-2</v>
      </c>
    </row>
    <row r="213" spans="12:17" x14ac:dyDescent="0.25">
      <c r="L213" s="119">
        <v>2</v>
      </c>
      <c r="M213" s="137" t="s">
        <v>194</v>
      </c>
      <c r="N213" s="102" t="s">
        <v>210</v>
      </c>
      <c r="O213" s="134">
        <v>1</v>
      </c>
      <c r="P213" s="134">
        <f>O239/O213</f>
        <v>46</v>
      </c>
      <c r="Q213" s="100">
        <f>P213/P239</f>
        <v>2.4096385542168676E-2</v>
      </c>
    </row>
    <row r="214" spans="12:17" x14ac:dyDescent="0.25">
      <c r="L214" s="119">
        <v>2</v>
      </c>
      <c r="M214" s="137" t="s">
        <v>195</v>
      </c>
      <c r="N214" s="102" t="s">
        <v>211</v>
      </c>
      <c r="O214" s="134">
        <v>2</v>
      </c>
      <c r="P214" s="134">
        <f>O239/O214</f>
        <v>23</v>
      </c>
      <c r="Q214" s="100">
        <f>P214/P239</f>
        <v>1.2048192771084338E-2</v>
      </c>
    </row>
    <row r="215" spans="12:17" x14ac:dyDescent="0.25">
      <c r="L215" s="119">
        <v>2</v>
      </c>
      <c r="M215" s="137" t="s">
        <v>196</v>
      </c>
      <c r="N215" s="102" t="s">
        <v>210</v>
      </c>
      <c r="O215" s="134">
        <v>1</v>
      </c>
      <c r="P215" s="134">
        <f>O239/O215</f>
        <v>46</v>
      </c>
      <c r="Q215" s="100">
        <f>P215/P239</f>
        <v>2.4096385542168676E-2</v>
      </c>
    </row>
    <row r="216" spans="12:17" x14ac:dyDescent="0.25">
      <c r="L216" s="119">
        <v>2</v>
      </c>
      <c r="M216" s="137" t="s">
        <v>197</v>
      </c>
      <c r="N216" s="102" t="s">
        <v>210</v>
      </c>
      <c r="O216" s="134">
        <v>1</v>
      </c>
      <c r="P216" s="134">
        <f>O239/O216</f>
        <v>46</v>
      </c>
      <c r="Q216" s="100">
        <f>P216/P239</f>
        <v>2.4096385542168676E-2</v>
      </c>
    </row>
    <row r="217" spans="12:17" x14ac:dyDescent="0.25">
      <c r="L217" s="120">
        <v>3</v>
      </c>
      <c r="M217" s="137" t="s">
        <v>198</v>
      </c>
      <c r="N217" s="102" t="s">
        <v>210</v>
      </c>
      <c r="O217" s="134">
        <v>1</v>
      </c>
      <c r="P217" s="134">
        <f>O239/O217</f>
        <v>46</v>
      </c>
      <c r="Q217" s="100">
        <f>P217/P239</f>
        <v>2.4096385542168676E-2</v>
      </c>
    </row>
    <row r="218" spans="12:17" x14ac:dyDescent="0.25">
      <c r="L218" s="120">
        <v>3</v>
      </c>
      <c r="M218" s="137" t="s">
        <v>199</v>
      </c>
      <c r="N218" s="102" t="s">
        <v>210</v>
      </c>
      <c r="O218" s="134">
        <v>1</v>
      </c>
      <c r="P218" s="134">
        <f>O239/O218</f>
        <v>46</v>
      </c>
      <c r="Q218" s="100">
        <f>P218/P239</f>
        <v>2.4096385542168676E-2</v>
      </c>
    </row>
    <row r="219" spans="12:17" x14ac:dyDescent="0.25">
      <c r="L219" s="120">
        <v>3</v>
      </c>
      <c r="M219" s="137" t="s">
        <v>200</v>
      </c>
      <c r="N219" s="102" t="s">
        <v>210</v>
      </c>
      <c r="O219" s="134">
        <v>1</v>
      </c>
      <c r="P219" s="134">
        <f>O239/O219</f>
        <v>46</v>
      </c>
      <c r="Q219" s="100">
        <f>P219/P239</f>
        <v>2.4096385542168676E-2</v>
      </c>
    </row>
    <row r="220" spans="12:17" x14ac:dyDescent="0.25">
      <c r="L220" s="120">
        <v>3</v>
      </c>
      <c r="M220" s="137" t="s">
        <v>201</v>
      </c>
      <c r="N220" s="102" t="s">
        <v>210</v>
      </c>
      <c r="O220" s="134">
        <v>1</v>
      </c>
      <c r="P220" s="134">
        <f>O239/O220</f>
        <v>46</v>
      </c>
      <c r="Q220" s="100">
        <f>P220/P239</f>
        <v>2.4096385542168676E-2</v>
      </c>
    </row>
    <row r="221" spans="12:17" x14ac:dyDescent="0.25">
      <c r="L221" s="120">
        <v>3</v>
      </c>
      <c r="M221" s="137" t="s">
        <v>202</v>
      </c>
      <c r="N221" s="102" t="s">
        <v>210</v>
      </c>
      <c r="O221" s="134">
        <v>1</v>
      </c>
      <c r="P221" s="134">
        <f>O239/O221</f>
        <v>46</v>
      </c>
      <c r="Q221" s="100">
        <f>P221/P239</f>
        <v>2.4096385542168676E-2</v>
      </c>
    </row>
    <row r="222" spans="12:17" x14ac:dyDescent="0.25">
      <c r="L222" s="120">
        <v>3</v>
      </c>
      <c r="M222" s="137" t="s">
        <v>203</v>
      </c>
      <c r="N222" s="102" t="s">
        <v>210</v>
      </c>
      <c r="O222" s="134">
        <v>1</v>
      </c>
      <c r="P222" s="134">
        <f>O239/O222</f>
        <v>46</v>
      </c>
      <c r="Q222" s="100">
        <f>P222/P239</f>
        <v>2.4096385542168676E-2</v>
      </c>
    </row>
    <row r="223" spans="12:17" x14ac:dyDescent="0.25">
      <c r="L223" s="120">
        <v>3</v>
      </c>
      <c r="M223" s="137" t="s">
        <v>204</v>
      </c>
      <c r="N223" s="102" t="s">
        <v>210</v>
      </c>
      <c r="O223" s="134">
        <v>1</v>
      </c>
      <c r="P223" s="134">
        <f>O239/O223</f>
        <v>46</v>
      </c>
      <c r="Q223" s="100">
        <f>P223/P239</f>
        <v>2.4096385542168676E-2</v>
      </c>
    </row>
    <row r="224" spans="12:17" x14ac:dyDescent="0.25">
      <c r="L224" s="120">
        <v>3</v>
      </c>
      <c r="M224" s="137" t="s">
        <v>205</v>
      </c>
      <c r="N224" s="102" t="s">
        <v>210</v>
      </c>
      <c r="O224" s="134">
        <v>1</v>
      </c>
      <c r="P224" s="134">
        <f>O239/O224</f>
        <v>46</v>
      </c>
      <c r="Q224" s="100">
        <f>P224/P239</f>
        <v>2.4096385542168676E-2</v>
      </c>
    </row>
    <row r="225" spans="12:17" x14ac:dyDescent="0.25">
      <c r="L225" s="120">
        <v>3</v>
      </c>
      <c r="M225" s="137" t="s">
        <v>206</v>
      </c>
      <c r="N225" s="102" t="s">
        <v>210</v>
      </c>
      <c r="O225" s="134">
        <v>1</v>
      </c>
      <c r="P225" s="134">
        <f>O239/O225</f>
        <v>46</v>
      </c>
      <c r="Q225" s="100">
        <f>P225/P239</f>
        <v>2.4096385542168676E-2</v>
      </c>
    </row>
    <row r="226" spans="12:17" x14ac:dyDescent="0.25">
      <c r="L226" s="120">
        <v>3</v>
      </c>
      <c r="M226" s="137" t="s">
        <v>207</v>
      </c>
      <c r="N226" s="102" t="s">
        <v>210</v>
      </c>
      <c r="O226" s="134">
        <v>1</v>
      </c>
      <c r="P226" s="134">
        <f>O239/O226</f>
        <v>46</v>
      </c>
      <c r="Q226" s="100">
        <f>P226/P239</f>
        <v>2.4096385542168676E-2</v>
      </c>
    </row>
    <row r="227" spans="12:17" x14ac:dyDescent="0.25">
      <c r="L227" s="120">
        <v>3</v>
      </c>
      <c r="M227" s="137" t="s">
        <v>208</v>
      </c>
      <c r="N227" s="102" t="s">
        <v>210</v>
      </c>
      <c r="O227" s="134">
        <v>1</v>
      </c>
      <c r="P227" s="134">
        <f>O239/O227</f>
        <v>46</v>
      </c>
      <c r="Q227" s="100">
        <f>P227/P239</f>
        <v>2.4096385542168676E-2</v>
      </c>
    </row>
    <row r="228" spans="12:17" x14ac:dyDescent="0.25">
      <c r="L228" s="120">
        <v>3</v>
      </c>
      <c r="M228" s="137" t="s">
        <v>209</v>
      </c>
      <c r="N228" s="102" t="s">
        <v>210</v>
      </c>
      <c r="O228" s="134">
        <v>1</v>
      </c>
      <c r="P228" s="134">
        <f>O239/O228</f>
        <v>46</v>
      </c>
      <c r="Q228" s="100">
        <f>P228/P239</f>
        <v>2.4096385542168676E-2</v>
      </c>
    </row>
    <row r="229" spans="12:17" x14ac:dyDescent="0.25">
      <c r="L229" s="122">
        <v>4</v>
      </c>
      <c r="M229" s="134" t="s">
        <v>157</v>
      </c>
      <c r="N229" s="102" t="s">
        <v>210</v>
      </c>
      <c r="O229" s="196">
        <v>1</v>
      </c>
      <c r="P229" s="134">
        <f>O239/O229</f>
        <v>46</v>
      </c>
      <c r="Q229" s="100">
        <f>P229/P239</f>
        <v>2.4096385542168676E-2</v>
      </c>
    </row>
    <row r="230" spans="12:17" x14ac:dyDescent="0.25">
      <c r="L230" s="122">
        <v>4</v>
      </c>
      <c r="M230" s="134" t="s">
        <v>158</v>
      </c>
      <c r="N230" s="102" t="s">
        <v>210</v>
      </c>
      <c r="O230" s="196">
        <v>1</v>
      </c>
      <c r="P230" s="134">
        <f>O239/O230</f>
        <v>46</v>
      </c>
      <c r="Q230" s="100">
        <f>P230/P239</f>
        <v>2.4096385542168676E-2</v>
      </c>
    </row>
    <row r="231" spans="12:17" x14ac:dyDescent="0.25">
      <c r="L231" s="122">
        <v>4</v>
      </c>
      <c r="M231" s="134" t="s">
        <v>159</v>
      </c>
      <c r="N231" s="102" t="s">
        <v>210</v>
      </c>
      <c r="O231" s="196">
        <v>1</v>
      </c>
      <c r="P231" s="134">
        <f>O239/O231</f>
        <v>46</v>
      </c>
      <c r="Q231" s="100">
        <f>P231/P239</f>
        <v>2.4096385542168676E-2</v>
      </c>
    </row>
    <row r="232" spans="12:17" x14ac:dyDescent="0.25">
      <c r="L232" s="122">
        <v>4</v>
      </c>
      <c r="M232" s="134" t="s">
        <v>160</v>
      </c>
      <c r="N232" s="102" t="s">
        <v>210</v>
      </c>
      <c r="O232" s="196">
        <v>1</v>
      </c>
      <c r="P232" s="134">
        <f>O239/O232</f>
        <v>46</v>
      </c>
      <c r="Q232" s="100">
        <f>P232/P239</f>
        <v>2.4096385542168676E-2</v>
      </c>
    </row>
    <row r="233" spans="12:17" x14ac:dyDescent="0.25">
      <c r="L233" s="122">
        <v>4</v>
      </c>
      <c r="M233" s="134" t="s">
        <v>161</v>
      </c>
      <c r="N233" s="102" t="s">
        <v>210</v>
      </c>
      <c r="O233" s="196">
        <v>1</v>
      </c>
      <c r="P233" s="134">
        <f>O239/O233</f>
        <v>46</v>
      </c>
      <c r="Q233" s="100">
        <f>P233/P239</f>
        <v>2.4096385542168676E-2</v>
      </c>
    </row>
    <row r="234" spans="12:17" x14ac:dyDescent="0.25">
      <c r="L234" s="122">
        <v>4</v>
      </c>
      <c r="M234" s="135" t="s">
        <v>162</v>
      </c>
      <c r="N234" s="102" t="s">
        <v>210</v>
      </c>
      <c r="O234" s="196">
        <v>1</v>
      </c>
      <c r="P234" s="134">
        <f>O239/O234</f>
        <v>46</v>
      </c>
      <c r="Q234" s="100">
        <f>P234/P239</f>
        <v>2.4096385542168676E-2</v>
      </c>
    </row>
    <row r="235" spans="12:17" x14ac:dyDescent="0.25">
      <c r="L235" s="122">
        <v>4</v>
      </c>
      <c r="M235" s="134" t="s">
        <v>163</v>
      </c>
      <c r="N235" s="103" t="s">
        <v>211</v>
      </c>
      <c r="O235" s="196">
        <v>2</v>
      </c>
      <c r="P235" s="134">
        <f>O239/O235</f>
        <v>23</v>
      </c>
      <c r="Q235" s="100">
        <f>P235/P239</f>
        <v>1.2048192771084338E-2</v>
      </c>
    </row>
    <row r="236" spans="12:17" x14ac:dyDescent="0.25">
      <c r="L236" s="122">
        <v>4</v>
      </c>
      <c r="M236" s="134" t="s">
        <v>164</v>
      </c>
      <c r="N236" s="102" t="s">
        <v>210</v>
      </c>
      <c r="O236" s="196">
        <v>1</v>
      </c>
      <c r="P236" s="134">
        <f>O239/O236</f>
        <v>46</v>
      </c>
      <c r="Q236" s="100">
        <f>P236/P239</f>
        <v>2.4096385542168676E-2</v>
      </c>
    </row>
    <row r="237" spans="12:17" x14ac:dyDescent="0.25">
      <c r="L237" s="122">
        <v>4</v>
      </c>
      <c r="M237" s="134" t="s">
        <v>165</v>
      </c>
      <c r="N237" s="102" t="s">
        <v>210</v>
      </c>
      <c r="O237" s="196">
        <v>1</v>
      </c>
      <c r="P237" s="134">
        <f>O239/O237</f>
        <v>46</v>
      </c>
      <c r="Q237" s="100">
        <f>P237/P239</f>
        <v>2.4096385542168676E-2</v>
      </c>
    </row>
    <row r="238" spans="12:17" ht="15.75" thickBot="1" x14ac:dyDescent="0.3">
      <c r="L238" s="122">
        <v>4</v>
      </c>
      <c r="M238" s="112" t="s">
        <v>166</v>
      </c>
      <c r="N238" s="170" t="s">
        <v>210</v>
      </c>
      <c r="O238" s="197">
        <v>1</v>
      </c>
      <c r="P238" s="112">
        <f>O239/O238</f>
        <v>46</v>
      </c>
      <c r="Q238" s="181">
        <f>P238/P239</f>
        <v>2.4096385542168676E-2</v>
      </c>
    </row>
    <row r="239" spans="12:17" ht="15.75" thickBot="1" x14ac:dyDescent="0.3">
      <c r="M239" s="182" t="s">
        <v>78</v>
      </c>
      <c r="N239" s="155"/>
      <c r="O239" s="184">
        <f>SUM(O196:O238)</f>
        <v>46</v>
      </c>
      <c r="P239" s="198">
        <f>SUM(P196:P238)</f>
        <v>1909</v>
      </c>
      <c r="Q239" s="185">
        <f>SUM(Q196:Q238)</f>
        <v>0.99999999999999944</v>
      </c>
    </row>
    <row r="240" spans="12:17" x14ac:dyDescent="0.25">
      <c r="M240" s="294" t="s">
        <v>169</v>
      </c>
      <c r="N240" s="294"/>
      <c r="O240" s="294"/>
      <c r="P240" s="294"/>
      <c r="Q240" s="294"/>
    </row>
    <row r="243" spans="12:16" ht="15" customHeight="1" thickBot="1" x14ac:dyDescent="0.3">
      <c r="M243" s="292" t="s">
        <v>214</v>
      </c>
      <c r="N243" s="292"/>
      <c r="O243" s="293" t="s">
        <v>10</v>
      </c>
      <c r="P243" s="293"/>
    </row>
    <row r="244" spans="12:16" ht="15.75" thickBot="1" x14ac:dyDescent="0.3">
      <c r="L244" s="191" t="s">
        <v>186</v>
      </c>
      <c r="M244" s="192" t="s">
        <v>58</v>
      </c>
      <c r="N244" s="193" t="s">
        <v>106</v>
      </c>
      <c r="O244" s="154" t="s">
        <v>69</v>
      </c>
      <c r="P244" s="199" t="s">
        <v>65</v>
      </c>
    </row>
    <row r="245" spans="12:16" x14ac:dyDescent="0.25">
      <c r="L245" s="159">
        <v>1</v>
      </c>
      <c r="M245" s="172" t="s">
        <v>176</v>
      </c>
      <c r="N245" s="187">
        <f>'Matriz de Decisão SVDS'!I240</f>
        <v>1444681.8819035001</v>
      </c>
      <c r="O245" s="187">
        <f>N288/N245</f>
        <v>179.44261160942122</v>
      </c>
      <c r="P245" s="188">
        <f>O245/O288</f>
        <v>4.5678128807778537E-2</v>
      </c>
    </row>
    <row r="246" spans="12:16" x14ac:dyDescent="0.25">
      <c r="L246" s="121">
        <v>1</v>
      </c>
      <c r="M246" s="123" t="s">
        <v>177</v>
      </c>
      <c r="N246" s="187">
        <f>'Matriz de Decisão SVDS'!I241</f>
        <v>4416261.9725560006</v>
      </c>
      <c r="O246" s="99">
        <f>N288/N246</f>
        <v>58.700659391258576</v>
      </c>
      <c r="P246" s="100">
        <f>O246/O288</f>
        <v>1.4942583908730109E-2</v>
      </c>
    </row>
    <row r="247" spans="12:16" x14ac:dyDescent="0.25">
      <c r="L247" s="121">
        <v>1</v>
      </c>
      <c r="M247" s="123" t="s">
        <v>178</v>
      </c>
      <c r="N247" s="187">
        <f>'Matriz de Decisão SVDS'!I242</f>
        <v>3608272.3086379999</v>
      </c>
      <c r="O247" s="99">
        <f>N288/N247</f>
        <v>71.845323096313322</v>
      </c>
      <c r="P247" s="100">
        <f>O247/O288</f>
        <v>1.8288632188284342E-2</v>
      </c>
    </row>
    <row r="248" spans="12:16" x14ac:dyDescent="0.25">
      <c r="L248" s="121">
        <v>1</v>
      </c>
      <c r="M248" s="123" t="s">
        <v>179</v>
      </c>
      <c r="N248" s="187">
        <f>'Matriz de Decisão SVDS'!I243</f>
        <v>3578629.3737039994</v>
      </c>
      <c r="O248" s="99">
        <f>N288/N248</f>
        <v>72.440440951631203</v>
      </c>
      <c r="P248" s="100">
        <f>O248/O288</f>
        <v>1.8440122794708351E-2</v>
      </c>
    </row>
    <row r="249" spans="12:16" x14ac:dyDescent="0.25">
      <c r="L249" s="121">
        <v>1</v>
      </c>
      <c r="M249" s="117" t="s">
        <v>180</v>
      </c>
      <c r="N249" s="187">
        <f>'Matriz de Decisão SVDS'!I244</f>
        <v>1048671.381182</v>
      </c>
      <c r="O249" s="99">
        <f>N288/N249</f>
        <v>247.20564943937006</v>
      </c>
      <c r="P249" s="100">
        <f>O249/O288</f>
        <v>6.2927592258188225E-2</v>
      </c>
    </row>
    <row r="250" spans="12:16" x14ac:dyDescent="0.25">
      <c r="L250" s="121">
        <v>1</v>
      </c>
      <c r="M250" s="123" t="s">
        <v>181</v>
      </c>
      <c r="N250" s="187">
        <f>'Matriz de Decisão SVDS'!I245</f>
        <v>3147658.1156669995</v>
      </c>
      <c r="O250" s="99">
        <f>N288/N250</f>
        <v>82.35884594431063</v>
      </c>
      <c r="P250" s="100">
        <f>O250/O288</f>
        <v>2.0964908723534733E-2</v>
      </c>
    </row>
    <row r="251" spans="12:16" x14ac:dyDescent="0.25">
      <c r="L251" s="121">
        <v>1</v>
      </c>
      <c r="M251" s="123" t="s">
        <v>182</v>
      </c>
      <c r="N251" s="187">
        <f>'Matriz de Decisão SVDS'!I246</f>
        <v>8116264.1927535003</v>
      </c>
      <c r="O251" s="99">
        <f>N288/N251</f>
        <v>31.940494256585968</v>
      </c>
      <c r="P251" s="100">
        <f>O251/O288</f>
        <v>8.1306329513978377E-3</v>
      </c>
    </row>
    <row r="252" spans="12:16" x14ac:dyDescent="0.25">
      <c r="L252" s="121">
        <v>1</v>
      </c>
      <c r="M252" s="123" t="s">
        <v>183</v>
      </c>
      <c r="N252" s="187">
        <f>'Matriz de Decisão SVDS'!I247</f>
        <v>3762533.1359309996</v>
      </c>
      <c r="O252" s="99">
        <f>N288/N252</f>
        <v>68.899722731460244</v>
      </c>
      <c r="P252" s="100">
        <f>O252/O288</f>
        <v>1.7538813002778604E-2</v>
      </c>
    </row>
    <row r="253" spans="12:16" x14ac:dyDescent="0.25">
      <c r="L253" s="121">
        <v>1</v>
      </c>
      <c r="M253" s="123" t="s">
        <v>184</v>
      </c>
      <c r="N253" s="187">
        <f>'Matriz de Decisão SVDS'!I248</f>
        <v>636789.98416700005</v>
      </c>
      <c r="O253" s="99">
        <f>N288/N253</f>
        <v>407.10045113647976</v>
      </c>
      <c r="P253" s="100">
        <f>O253/O288</f>
        <v>0.10362971580681429</v>
      </c>
    </row>
    <row r="254" spans="12:16" x14ac:dyDescent="0.25">
      <c r="L254" s="121">
        <v>1</v>
      </c>
      <c r="M254" s="123" t="s">
        <v>185</v>
      </c>
      <c r="N254" s="187">
        <f>'Matriz de Decisão SVDS'!I249</f>
        <v>3161920.0743589997</v>
      </c>
      <c r="O254" s="99">
        <f>N288/N254</f>
        <v>81.98736329100015</v>
      </c>
      <c r="P254" s="100">
        <f>O254/O288</f>
        <v>2.0870345719042213E-2</v>
      </c>
    </row>
    <row r="255" spans="12:16" x14ac:dyDescent="0.25">
      <c r="L255" s="119">
        <v>2</v>
      </c>
      <c r="M255" s="123" t="s">
        <v>187</v>
      </c>
      <c r="N255" s="187">
        <f>'Matriz de Decisão SVDS'!I250</f>
        <v>2424899.941687</v>
      </c>
      <c r="O255" s="99">
        <f>N288/N255</f>
        <v>106.90646874824299</v>
      </c>
      <c r="P255" s="100">
        <f>O255/O288</f>
        <v>2.721364455225421E-2</v>
      </c>
    </row>
    <row r="256" spans="12:16" x14ac:dyDescent="0.25">
      <c r="L256" s="119">
        <v>2</v>
      </c>
      <c r="M256" s="123" t="s">
        <v>188</v>
      </c>
      <c r="N256" s="187">
        <f>'Matriz de Decisão SVDS'!I251</f>
        <v>14855623.439436</v>
      </c>
      <c r="O256" s="99">
        <f>N288/N256</f>
        <v>17.45046183288418</v>
      </c>
      <c r="P256" s="100">
        <f>O256/O288</f>
        <v>4.4421134768853118E-3</v>
      </c>
    </row>
    <row r="257" spans="12:16" x14ac:dyDescent="0.25">
      <c r="L257" s="119">
        <v>2</v>
      </c>
      <c r="M257" s="123" t="s">
        <v>189</v>
      </c>
      <c r="N257" s="187">
        <f>'Matriz de Decisão SVDS'!I252</f>
        <v>2748957.3986820001</v>
      </c>
      <c r="O257" s="99">
        <f>N288/N257</f>
        <v>94.303931358801734</v>
      </c>
      <c r="P257" s="100">
        <f>O257/O288</f>
        <v>2.4005597583829912E-2</v>
      </c>
    </row>
    <row r="258" spans="12:16" x14ac:dyDescent="0.25">
      <c r="L258" s="119">
        <v>2</v>
      </c>
      <c r="M258" s="123" t="s">
        <v>190</v>
      </c>
      <c r="N258" s="187">
        <f>'Matriz de Decisão SVDS'!I253</f>
        <v>5428220.1026380006</v>
      </c>
      <c r="O258" s="99">
        <f>N288/N258</f>
        <v>47.757365201089314</v>
      </c>
      <c r="P258" s="100">
        <f>O258/O288</f>
        <v>1.2156906654500258E-2</v>
      </c>
    </row>
    <row r="259" spans="12:16" x14ac:dyDescent="0.25">
      <c r="L259" s="119">
        <v>2</v>
      </c>
      <c r="M259" s="123" t="s">
        <v>191</v>
      </c>
      <c r="N259" s="187">
        <f>'Matriz de Decisão SVDS'!I254</f>
        <v>1966432.934169</v>
      </c>
      <c r="O259" s="99">
        <f>N288/N259</f>
        <v>131.83134056037835</v>
      </c>
      <c r="P259" s="100">
        <f>O259/O288</f>
        <v>3.3558411243625262E-2</v>
      </c>
    </row>
    <row r="260" spans="12:16" x14ac:dyDescent="0.25">
      <c r="L260" s="119">
        <v>2</v>
      </c>
      <c r="M260" s="123" t="s">
        <v>192</v>
      </c>
      <c r="N260" s="187">
        <f>'Matriz de Decisão SVDS'!I255</f>
        <v>2822755.5514649996</v>
      </c>
      <c r="O260" s="99">
        <f>N288/N260</f>
        <v>91.838448320129672</v>
      </c>
      <c r="P260" s="100">
        <f>O260/O288</f>
        <v>2.3377994971475028E-2</v>
      </c>
    </row>
    <row r="261" spans="12:16" x14ac:dyDescent="0.25">
      <c r="L261" s="119">
        <v>2</v>
      </c>
      <c r="M261" s="123" t="s">
        <v>193</v>
      </c>
      <c r="N261" s="187">
        <f>'Matriz de Decisão SVDS'!I256</f>
        <v>4011235.7238090001</v>
      </c>
      <c r="O261" s="99">
        <f>N288/N261</f>
        <v>64.627837325753092</v>
      </c>
      <c r="P261" s="100">
        <f>O261/O288</f>
        <v>1.6451380480125132E-2</v>
      </c>
    </row>
    <row r="262" spans="12:16" x14ac:dyDescent="0.25">
      <c r="L262" s="119">
        <v>2</v>
      </c>
      <c r="M262" s="123" t="s">
        <v>194</v>
      </c>
      <c r="N262" s="187">
        <f>'Matriz de Decisão SVDS'!I257</f>
        <v>7812014.2218470015</v>
      </c>
      <c r="O262" s="99">
        <f>N288/N262</f>
        <v>33.184462095396157</v>
      </c>
      <c r="P262" s="100">
        <f>O262/O288</f>
        <v>8.4472919805117595E-3</v>
      </c>
    </row>
    <row r="263" spans="12:16" x14ac:dyDescent="0.25">
      <c r="L263" s="119">
        <v>2</v>
      </c>
      <c r="M263" s="123" t="s">
        <v>195</v>
      </c>
      <c r="N263" s="187">
        <f>'Matriz de Decisão SVDS'!I258</f>
        <v>9995050.1130139995</v>
      </c>
      <c r="O263" s="99">
        <f>N288/N263</f>
        <v>25.936587300951977</v>
      </c>
      <c r="P263" s="100">
        <f>O263/O288</f>
        <v>6.6023045749345069E-3</v>
      </c>
    </row>
    <row r="264" spans="12:16" x14ac:dyDescent="0.25">
      <c r="L264" s="119">
        <v>2</v>
      </c>
      <c r="M264" s="123" t="s">
        <v>196</v>
      </c>
      <c r="N264" s="187">
        <f>'Matriz de Decisão SVDS'!I259</f>
        <v>1572900.498783</v>
      </c>
      <c r="O264" s="99">
        <f>N288/N264</f>
        <v>164.81493268910353</v>
      </c>
      <c r="P264" s="100">
        <f>O264/O288</f>
        <v>4.1954570641252069E-2</v>
      </c>
    </row>
    <row r="265" spans="12:16" x14ac:dyDescent="0.25">
      <c r="L265" s="119">
        <v>2</v>
      </c>
      <c r="M265" s="123" t="s">
        <v>197</v>
      </c>
      <c r="N265" s="187">
        <f>'Matriz de Decisão SVDS'!I260</f>
        <v>5119431.2578419996</v>
      </c>
      <c r="O265" s="99">
        <f>N288/N265</f>
        <v>50.637947220499299</v>
      </c>
      <c r="P265" s="100">
        <f>O265/O288</f>
        <v>1.2890175053482208E-2</v>
      </c>
    </row>
    <row r="266" spans="12:16" x14ac:dyDescent="0.25">
      <c r="L266" s="120">
        <v>3</v>
      </c>
      <c r="M266" s="123" t="s">
        <v>198</v>
      </c>
      <c r="N266" s="187">
        <f>'Matriz de Decisão SVDS'!I261</f>
        <v>3109159.2476889999</v>
      </c>
      <c r="O266" s="99">
        <f>N288/N266</f>
        <v>83.378646502672893</v>
      </c>
      <c r="P266" s="100">
        <f>O266/O288</f>
        <v>2.122450470714931E-2</v>
      </c>
    </row>
    <row r="267" spans="12:16" x14ac:dyDescent="0.25">
      <c r="L267" s="120">
        <v>3</v>
      </c>
      <c r="M267" s="123" t="s">
        <v>199</v>
      </c>
      <c r="N267" s="187">
        <f>'Matriz de Decisão SVDS'!I262</f>
        <v>4095373.1740080002</v>
      </c>
      <c r="O267" s="99">
        <f>N288/N267</f>
        <v>63.300089837691331</v>
      </c>
      <c r="P267" s="100">
        <f>O267/O288</f>
        <v>1.6113394868792749E-2</v>
      </c>
    </row>
    <row r="268" spans="12:16" x14ac:dyDescent="0.25">
      <c r="L268" s="120">
        <v>3</v>
      </c>
      <c r="M268" s="123" t="s">
        <v>200</v>
      </c>
      <c r="N268" s="187">
        <f>'Matriz de Decisão SVDS'!I263</f>
        <v>4164609.113928</v>
      </c>
      <c r="O268" s="99">
        <f>N288/N268</f>
        <v>62.247736280120755</v>
      </c>
      <c r="P268" s="100">
        <f>O268/O288</f>
        <v>1.5845512335636899E-2</v>
      </c>
    </row>
    <row r="269" spans="12:16" x14ac:dyDescent="0.25">
      <c r="L269" s="120">
        <v>3</v>
      </c>
      <c r="M269" s="123" t="s">
        <v>201</v>
      </c>
      <c r="N269" s="187">
        <f>'Matriz de Decisão SVDS'!I264</f>
        <v>2294170.3212590003</v>
      </c>
      <c r="O269" s="99">
        <f>N288/N269</f>
        <v>112.99836260252575</v>
      </c>
      <c r="P269" s="100">
        <f>O269/O288</f>
        <v>2.8764370489998158E-2</v>
      </c>
    </row>
    <row r="270" spans="12:16" x14ac:dyDescent="0.25">
      <c r="L270" s="120">
        <v>3</v>
      </c>
      <c r="M270" s="123" t="s">
        <v>202</v>
      </c>
      <c r="N270" s="187">
        <f>'Matriz de Decisão SVDS'!I265</f>
        <v>13300278.804282999</v>
      </c>
      <c r="O270" s="99">
        <f>N288/N270</f>
        <v>19.491132001691348</v>
      </c>
      <c r="P270" s="100">
        <f>O270/O288</f>
        <v>4.9615775773513516E-3</v>
      </c>
    </row>
    <row r="271" spans="12:16" x14ac:dyDescent="0.25">
      <c r="L271" s="120">
        <v>3</v>
      </c>
      <c r="M271" s="123" t="s">
        <v>203</v>
      </c>
      <c r="N271" s="187">
        <f>'Matriz de Decisão SVDS'!I266</f>
        <v>6652985.5660760002</v>
      </c>
      <c r="O271" s="99">
        <f>N288/N271</f>
        <v>38.965587292935986</v>
      </c>
      <c r="P271" s="100">
        <f>O271/O288</f>
        <v>9.9189100040049816E-3</v>
      </c>
    </row>
    <row r="272" spans="12:16" x14ac:dyDescent="0.25">
      <c r="L272" s="120">
        <v>3</v>
      </c>
      <c r="M272" s="123" t="s">
        <v>204</v>
      </c>
      <c r="N272" s="187">
        <f>'Matriz de Decisão SVDS'!I267</f>
        <v>7535663.4885730008</v>
      </c>
      <c r="O272" s="99">
        <f>N288/N272</f>
        <v>34.401415379904165</v>
      </c>
      <c r="P272" s="100">
        <f>O272/O288</f>
        <v>8.7570743024710518E-3</v>
      </c>
    </row>
    <row r="273" spans="12:16" x14ac:dyDescent="0.25">
      <c r="L273" s="120">
        <v>3</v>
      </c>
      <c r="M273" s="123" t="s">
        <v>205</v>
      </c>
      <c r="N273" s="187">
        <f>'Matriz de Decisão SVDS'!I268</f>
        <v>4911092.3553200001</v>
      </c>
      <c r="O273" s="99">
        <f>N288/N273</f>
        <v>52.786115812453694</v>
      </c>
      <c r="P273" s="100">
        <f>O273/O288</f>
        <v>1.3437003483831275E-2</v>
      </c>
    </row>
    <row r="274" spans="12:16" x14ac:dyDescent="0.25">
      <c r="L274" s="120">
        <v>3</v>
      </c>
      <c r="M274" s="123" t="s">
        <v>206</v>
      </c>
      <c r="N274" s="187">
        <f>'Matriz de Decisão SVDS'!I269</f>
        <v>37037618.709092997</v>
      </c>
      <c r="O274" s="99">
        <f>N288/N274</f>
        <v>6.9993023004454891</v>
      </c>
      <c r="P274" s="100">
        <f>O274/O288</f>
        <v>1.7817118753277429E-3</v>
      </c>
    </row>
    <row r="275" spans="12:16" x14ac:dyDescent="0.25">
      <c r="L275" s="120">
        <v>3</v>
      </c>
      <c r="M275" s="123" t="s">
        <v>207</v>
      </c>
      <c r="N275" s="187">
        <f>'Matriz de Decisão SVDS'!I270</f>
        <v>5274846.2423440004</v>
      </c>
      <c r="O275" s="99">
        <f>N288/N275</f>
        <v>49.145980361008462</v>
      </c>
      <c r="P275" s="100">
        <f>O275/O288</f>
        <v>1.2510386474986167E-2</v>
      </c>
    </row>
    <row r="276" spans="12:16" x14ac:dyDescent="0.25">
      <c r="L276" s="120">
        <v>3</v>
      </c>
      <c r="M276" s="123" t="s">
        <v>208</v>
      </c>
      <c r="N276" s="187">
        <f>'Matriz de Decisão SVDS'!I271</f>
        <v>3377509.1618539998</v>
      </c>
      <c r="O276" s="99">
        <f>N288/N276</f>
        <v>76.754044892442437</v>
      </c>
      <c r="P276" s="100">
        <f>O276/O288</f>
        <v>1.9538175005757264E-2</v>
      </c>
    </row>
    <row r="277" spans="12:16" x14ac:dyDescent="0.25">
      <c r="L277" s="120">
        <v>3</v>
      </c>
      <c r="M277" s="123" t="s">
        <v>209</v>
      </c>
      <c r="N277" s="187">
        <f>'Matriz de Decisão SVDS'!I272</f>
        <v>13823396.372910999</v>
      </c>
      <c r="O277" s="99">
        <f>N288/N277</f>
        <v>18.753530814003998</v>
      </c>
      <c r="P277" s="100">
        <f>O277/O288</f>
        <v>4.7738170350934825E-3</v>
      </c>
    </row>
    <row r="278" spans="12:16" x14ac:dyDescent="0.25">
      <c r="L278" s="122">
        <v>4</v>
      </c>
      <c r="M278" s="97" t="s">
        <v>157</v>
      </c>
      <c r="N278" s="187">
        <f>'Matriz de Decisão SVDS'!I273</f>
        <v>4861721.1795750009</v>
      </c>
      <c r="O278" s="99">
        <f>N288/N278</f>
        <v>53.322163130761723</v>
      </c>
      <c r="P278" s="100">
        <f>O278/O288</f>
        <v>1.3573457351912701E-2</v>
      </c>
    </row>
    <row r="279" spans="12:16" x14ac:dyDescent="0.25">
      <c r="L279" s="122">
        <v>4</v>
      </c>
      <c r="M279" s="97" t="s">
        <v>173</v>
      </c>
      <c r="N279" s="187">
        <f>'Matriz de Decisão SVDS'!I274</f>
        <v>23709906.828450497</v>
      </c>
      <c r="O279" s="99">
        <f>N288/N279</f>
        <v>10.933720309795049</v>
      </c>
      <c r="P279" s="100">
        <f>O279/O288</f>
        <v>2.7832401689857093E-3</v>
      </c>
    </row>
    <row r="280" spans="12:16" x14ac:dyDescent="0.25">
      <c r="L280" s="122">
        <v>4</v>
      </c>
      <c r="M280" s="97" t="s">
        <v>159</v>
      </c>
      <c r="N280" s="187">
        <f>'Matriz de Decisão SVDS'!I275</f>
        <v>794209.50329600007</v>
      </c>
      <c r="O280" s="99">
        <f>N288/N280</f>
        <v>326.40945337185207</v>
      </c>
      <c r="P280" s="100">
        <f>O280/O288</f>
        <v>8.3089367243768086E-2</v>
      </c>
    </row>
    <row r="281" spans="12:16" x14ac:dyDescent="0.25">
      <c r="L281" s="122">
        <v>4</v>
      </c>
      <c r="M281" s="97" t="s">
        <v>160</v>
      </c>
      <c r="N281" s="187">
        <f>'Matriz de Decisão SVDS'!I276</f>
        <v>2508217.3956599999</v>
      </c>
      <c r="O281" s="99">
        <f>N288/N281</f>
        <v>103.35527146974556</v>
      </c>
      <c r="P281" s="100">
        <f>O281/O288</f>
        <v>2.6309667256927544E-2</v>
      </c>
    </row>
    <row r="282" spans="12:16" x14ac:dyDescent="0.25">
      <c r="L282" s="122">
        <v>4</v>
      </c>
      <c r="M282" s="97" t="s">
        <v>161</v>
      </c>
      <c r="N282" s="187">
        <f>'Matriz de Decisão SVDS'!I277</f>
        <v>915581.50527600001</v>
      </c>
      <c r="O282" s="99">
        <f>N288/N282</f>
        <v>283.1397186812232</v>
      </c>
      <c r="P282" s="100">
        <f>O282/O288</f>
        <v>7.2074812245098083E-2</v>
      </c>
    </row>
    <row r="283" spans="12:16" x14ac:dyDescent="0.25">
      <c r="L283" s="122">
        <v>4</v>
      </c>
      <c r="M283" s="101" t="s">
        <v>162</v>
      </c>
      <c r="N283" s="187">
        <f>'Matriz de Decisão SVDS'!I278</f>
        <v>8570325.5560940001</v>
      </c>
      <c r="O283" s="99">
        <f>N288/N283</f>
        <v>30.248266315769602</v>
      </c>
      <c r="P283" s="100">
        <f>O283/O288</f>
        <v>7.6998667852155277E-3</v>
      </c>
    </row>
    <row r="284" spans="12:16" x14ac:dyDescent="0.25">
      <c r="L284" s="122">
        <v>4</v>
      </c>
      <c r="M284" s="97" t="s">
        <v>163</v>
      </c>
      <c r="N284" s="187">
        <f>'Matriz de Decisão SVDS'!I279</f>
        <v>3661113.7183175003</v>
      </c>
      <c r="O284" s="99">
        <f>N288/N284</f>
        <v>70.80836864928429</v>
      </c>
      <c r="P284" s="100">
        <f>O284/O288</f>
        <v>1.8024669585564933E-2</v>
      </c>
    </row>
    <row r="285" spans="12:16" x14ac:dyDescent="0.25">
      <c r="L285" s="122">
        <v>4</v>
      </c>
      <c r="M285" s="97" t="s">
        <v>164</v>
      </c>
      <c r="N285" s="187">
        <f>'Matriz de Decisão SVDS'!I280</f>
        <v>1838571.7505319999</v>
      </c>
      <c r="O285" s="99">
        <f>N288/N285</f>
        <v>140.99938702885316</v>
      </c>
      <c r="P285" s="100">
        <f>O285/O288</f>
        <v>3.5892189178234328E-2</v>
      </c>
    </row>
    <row r="286" spans="12:16" x14ac:dyDescent="0.25">
      <c r="L286" s="122">
        <v>4</v>
      </c>
      <c r="M286" s="97" t="s">
        <v>165</v>
      </c>
      <c r="N286" s="187">
        <f>'Matriz de Decisão SVDS'!I281</f>
        <v>1862151.7407230001</v>
      </c>
      <c r="O286" s="99">
        <f>N288/N286</f>
        <v>139.2139449027531</v>
      </c>
      <c r="P286" s="100">
        <f>O286/O288</f>
        <v>3.5437694815477566E-2</v>
      </c>
    </row>
    <row r="287" spans="12:16" ht="15.75" thickBot="1" x14ac:dyDescent="0.3">
      <c r="L287" s="122">
        <v>4</v>
      </c>
      <c r="M287" s="112" t="s">
        <v>166</v>
      </c>
      <c r="N287" s="187">
        <f>'Matriz de Decisão SVDS'!I282</f>
        <v>13259784.494082501</v>
      </c>
      <c r="O287" s="180">
        <f>N288/N287</f>
        <v>19.550656343567915</v>
      </c>
      <c r="P287" s="181">
        <f>O287/O288</f>
        <v>4.9767298342821321E-3</v>
      </c>
    </row>
    <row r="288" spans="12:16" ht="15.75" thickBot="1" x14ac:dyDescent="0.3">
      <c r="M288" s="153" t="s">
        <v>78</v>
      </c>
      <c r="N288" s="184">
        <f>SUM(N245:N287)</f>
        <v>259237489.83357751</v>
      </c>
      <c r="O288" s="184">
        <f>SUM(O245:O287)</f>
        <v>3928.4142387825636</v>
      </c>
      <c r="P288" s="185">
        <f>SUM(P245:P287)</f>
        <v>0.99999999999999978</v>
      </c>
    </row>
    <row r="289" spans="13:16" x14ac:dyDescent="0.25">
      <c r="M289" s="291" t="s">
        <v>168</v>
      </c>
      <c r="N289" s="291"/>
      <c r="O289" s="291"/>
      <c r="P289" s="291"/>
    </row>
    <row r="291" spans="13:16" x14ac:dyDescent="0.25">
      <c r="M291" s="95"/>
    </row>
  </sheetData>
  <mergeCells count="30">
    <mergeCell ref="B2:F2"/>
    <mergeCell ref="G2:I2"/>
    <mergeCell ref="Q2:T2"/>
    <mergeCell ref="B48:I48"/>
    <mergeCell ref="M48:T48"/>
    <mergeCell ref="M2:O2"/>
    <mergeCell ref="B50:F50"/>
    <mergeCell ref="G50:J50"/>
    <mergeCell ref="M50:O50"/>
    <mergeCell ref="P50:Q50"/>
    <mergeCell ref="B96:J96"/>
    <mergeCell ref="M96:Q96"/>
    <mergeCell ref="B98:D98"/>
    <mergeCell ref="E98:G98"/>
    <mergeCell ref="M98:O98"/>
    <mergeCell ref="P98:S98"/>
    <mergeCell ref="B144:G144"/>
    <mergeCell ref="M144:S144"/>
    <mergeCell ref="B146:D146"/>
    <mergeCell ref="E146:F146"/>
    <mergeCell ref="M146:N146"/>
    <mergeCell ref="O146:P146"/>
    <mergeCell ref="B192:F192"/>
    <mergeCell ref="M192:P192"/>
    <mergeCell ref="M289:P289"/>
    <mergeCell ref="M194:N194"/>
    <mergeCell ref="O194:Q194"/>
    <mergeCell ref="M240:Q240"/>
    <mergeCell ref="M243:N243"/>
    <mergeCell ref="O243:P243"/>
  </mergeCells>
  <pageMargins left="0.51180555555555496" right="0.51180555555555496" top="0.78749999999999998" bottom="0.78749999999999998" header="0.51180555555555496" footer="0.51180555555555496"/>
  <pageSetup paperSize="9"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99"/>
  <sheetViews>
    <sheetView tabSelected="1" topLeftCell="J1" zoomScale="110" zoomScaleNormal="110" workbookViewId="0">
      <selection activeCell="V39" sqref="V39"/>
    </sheetView>
  </sheetViews>
  <sheetFormatPr defaultColWidth="8.28515625" defaultRowHeight="15" x14ac:dyDescent="0.25"/>
  <cols>
    <col min="2" max="2" width="23" style="133" customWidth="1"/>
    <col min="3" max="3" width="10.7109375" customWidth="1"/>
    <col min="4" max="4" width="12.42578125" customWidth="1"/>
    <col min="5" max="5" width="11.85546875" customWidth="1"/>
    <col min="6" max="6" width="10.7109375" customWidth="1"/>
    <col min="7" max="7" width="17.28515625" customWidth="1"/>
    <col min="8" max="8" width="20.140625" customWidth="1"/>
    <col min="9" max="9" width="16.5703125" style="48" customWidth="1"/>
    <col min="10" max="10" width="12.85546875" customWidth="1"/>
    <col min="11" max="11" width="15.7109375" style="8" customWidth="1"/>
    <col min="12" max="12" width="10.7109375" style="39" customWidth="1"/>
    <col min="13" max="13" width="10.7109375" customWidth="1"/>
    <col min="14" max="14" width="17" style="128" customWidth="1"/>
    <col min="15" max="15" width="13.7109375" customWidth="1"/>
    <col min="17" max="18" width="23.7109375" customWidth="1"/>
    <col min="19" max="19" width="31.28515625" customWidth="1"/>
    <col min="21" max="21" width="8.28515625" style="44"/>
  </cols>
  <sheetData>
    <row r="1" spans="1:21" ht="15.75" x14ac:dyDescent="0.25">
      <c r="B1" s="317" t="s">
        <v>213</v>
      </c>
      <c r="C1" s="317"/>
      <c r="D1" s="317"/>
      <c r="E1" s="317"/>
      <c r="F1" s="317"/>
      <c r="G1" s="317"/>
      <c r="H1" s="317"/>
      <c r="I1" s="317"/>
      <c r="J1" s="317"/>
      <c r="K1" s="317"/>
      <c r="L1" s="317"/>
      <c r="M1" s="317"/>
      <c r="N1" s="317"/>
    </row>
    <row r="3" spans="1:21" ht="31.5" customHeight="1" x14ac:dyDescent="0.25">
      <c r="B3" s="144" t="s">
        <v>129</v>
      </c>
      <c r="C3" s="40" t="s">
        <v>109</v>
      </c>
      <c r="D3" s="40" t="s">
        <v>110</v>
      </c>
      <c r="E3" s="40" t="s">
        <v>111</v>
      </c>
      <c r="F3" s="40" t="s">
        <v>112</v>
      </c>
      <c r="G3" s="41" t="s">
        <v>113</v>
      </c>
      <c r="H3" s="41" t="s">
        <v>114</v>
      </c>
      <c r="I3" s="41" t="s">
        <v>115</v>
      </c>
      <c r="J3" s="41" t="s">
        <v>116</v>
      </c>
      <c r="K3" s="40" t="s">
        <v>117</v>
      </c>
      <c r="L3" s="40" t="s">
        <v>118</v>
      </c>
      <c r="M3" s="318" t="s">
        <v>130</v>
      </c>
      <c r="N3" s="319" t="s">
        <v>131</v>
      </c>
      <c r="Q3" s="304" t="s">
        <v>131</v>
      </c>
      <c r="R3" s="304"/>
      <c r="S3" s="304"/>
    </row>
    <row r="4" spans="1:21" ht="36" customHeight="1" x14ac:dyDescent="0.25">
      <c r="B4" s="144" t="s">
        <v>132</v>
      </c>
      <c r="C4" s="42">
        <f>'Matriz Julgamento SVDS'!N6</f>
        <v>1.5011791351079645E-2</v>
      </c>
      <c r="D4" s="42">
        <f>'Matriz Julgamento SVDS'!N7</f>
        <v>2.8048455179192723E-2</v>
      </c>
      <c r="E4" s="42">
        <f>'Matriz Julgamento SVDS'!N8</f>
        <v>0.10911389430278871</v>
      </c>
      <c r="F4" s="42">
        <f>'Matriz Julgamento SVDS'!N9</f>
        <v>6.254038858484795E-2</v>
      </c>
      <c r="G4" s="43">
        <f>'Matriz Julgamento SVDS'!N10</f>
        <v>9.1846212838452651E-2</v>
      </c>
      <c r="H4" s="43">
        <f>'Matriz Julgamento SVDS'!N11</f>
        <v>3.9715812133239423E-2</v>
      </c>
      <c r="I4" s="43">
        <f>'Matriz Julgamento SVDS'!N12</f>
        <v>0.33228632433218458</v>
      </c>
      <c r="J4" s="43">
        <f>'Matriz Julgamento SVDS'!N13</f>
        <v>9.4644336348971361E-2</v>
      </c>
      <c r="K4" s="42">
        <f>'Matriz Julgamento SVDS'!N14</f>
        <v>0.20100242985886119</v>
      </c>
      <c r="L4" s="42">
        <f>'Matriz Julgamento SVDS'!N15</f>
        <v>2.5790355070381688E-2</v>
      </c>
      <c r="M4" s="318"/>
      <c r="N4" s="319"/>
      <c r="P4" s="44"/>
      <c r="Q4" s="45" t="s">
        <v>133</v>
      </c>
      <c r="R4" s="46" t="s">
        <v>134</v>
      </c>
      <c r="S4" s="47" t="s">
        <v>135</v>
      </c>
    </row>
    <row r="5" spans="1:21" ht="15" customHeight="1" x14ac:dyDescent="0.25">
      <c r="B5" s="305" t="s">
        <v>136</v>
      </c>
      <c r="C5" s="305"/>
      <c r="D5" s="305"/>
      <c r="E5" s="305"/>
      <c r="F5" s="305"/>
      <c r="G5" s="305"/>
      <c r="H5" s="305"/>
      <c r="I5" s="305"/>
      <c r="J5" s="305"/>
      <c r="K5" s="305"/>
      <c r="L5" s="305"/>
      <c r="M5" s="225"/>
      <c r="N5" s="226"/>
      <c r="O5" s="133"/>
      <c r="P5" s="227"/>
      <c r="Q5" s="127">
        <v>1</v>
      </c>
      <c r="R5" s="150">
        <v>2.9980003647047795E-2</v>
      </c>
      <c r="S5" s="136" t="s">
        <v>187</v>
      </c>
      <c r="U5" s="260"/>
    </row>
    <row r="6" spans="1:21" ht="15" customHeight="1" x14ac:dyDescent="0.25">
      <c r="A6" s="140">
        <v>1</v>
      </c>
      <c r="B6" s="136" t="s">
        <v>225</v>
      </c>
      <c r="C6" s="104">
        <f>D52</f>
        <v>2.8169014084507043E-2</v>
      </c>
      <c r="D6" s="108">
        <f t="shared" ref="D6:D48" si="0">E99</f>
        <v>1.8404907975460124E-2</v>
      </c>
      <c r="E6" s="109">
        <f t="shared" ref="E6:E48" si="1">D146</f>
        <v>2.0408163265306121E-2</v>
      </c>
      <c r="F6" s="109">
        <f t="shared" ref="F6:F48" si="2">D193</f>
        <v>2.4390243902439025E-2</v>
      </c>
      <c r="G6" s="109">
        <f t="shared" ref="G6:G48" si="3">E240</f>
        <v>3.7267080745341616E-2</v>
      </c>
      <c r="H6" s="109">
        <f t="shared" ref="H6:H48" si="4">J52</f>
        <v>2.5423728813559324E-2</v>
      </c>
      <c r="I6" s="109">
        <f t="shared" ref="I6:I48" si="5">K99</f>
        <v>1.0582010582010583E-2</v>
      </c>
      <c r="J6" s="108">
        <f t="shared" ref="J6:J48" si="6">J146</f>
        <v>9.0909090909090905E-3</v>
      </c>
      <c r="K6" s="110">
        <f t="shared" ref="K6:K48" si="7">K193</f>
        <v>2.4096385542168676E-2</v>
      </c>
      <c r="L6" s="110">
        <f t="shared" ref="L6:L48" si="8">K240</f>
        <v>4.5678128807778537E-2</v>
      </c>
      <c r="M6" s="116">
        <f>SUMPRODUCT(C6:L6,C4:L4)</f>
        <v>1.9521998030255297E-2</v>
      </c>
      <c r="N6" s="226">
        <v>31</v>
      </c>
      <c r="O6" s="133"/>
      <c r="P6" s="227"/>
      <c r="Q6" s="127">
        <v>2</v>
      </c>
      <c r="R6" s="150">
        <v>2.9878873417041485E-2</v>
      </c>
      <c r="S6" s="136" t="s">
        <v>184</v>
      </c>
      <c r="U6" s="260"/>
    </row>
    <row r="7" spans="1:21" ht="15" customHeight="1" x14ac:dyDescent="0.25">
      <c r="A7" s="121">
        <v>1</v>
      </c>
      <c r="B7" s="136" t="s">
        <v>177</v>
      </c>
      <c r="C7" s="104">
        <f t="shared" ref="C7:C48" si="9">D53</f>
        <v>2.8169014084507043E-2</v>
      </c>
      <c r="D7" s="108">
        <f t="shared" si="0"/>
        <v>1.2269938650306749E-2</v>
      </c>
      <c r="E7" s="109">
        <f t="shared" si="1"/>
        <v>3.0612244897959183E-2</v>
      </c>
      <c r="F7" s="109">
        <f t="shared" si="2"/>
        <v>2.4390243902439025E-2</v>
      </c>
      <c r="G7" s="109">
        <f t="shared" si="3"/>
        <v>1.8633540372670808E-2</v>
      </c>
      <c r="H7" s="109">
        <f t="shared" si="4"/>
        <v>2.5423728813559324E-2</v>
      </c>
      <c r="I7" s="109">
        <f t="shared" si="5"/>
        <v>1.5873015873015872E-2</v>
      </c>
      <c r="J7" s="108">
        <f t="shared" si="6"/>
        <v>2.7272727272727271E-2</v>
      </c>
      <c r="K7" s="110">
        <f t="shared" si="7"/>
        <v>2.4096385542168676E-2</v>
      </c>
      <c r="L7" s="110">
        <f t="shared" si="8"/>
        <v>1.4942583908730109E-2</v>
      </c>
      <c r="M7" s="116">
        <f>SUMPRODUCT(C7:L7,C4:L4)</f>
        <v>2.143816278721113E-2</v>
      </c>
      <c r="N7" s="226">
        <v>28</v>
      </c>
      <c r="O7" s="133"/>
      <c r="P7" s="227"/>
      <c r="Q7" s="127">
        <v>3</v>
      </c>
      <c r="R7" s="150">
        <v>2.9181871052262928E-2</v>
      </c>
      <c r="S7" s="136" t="s">
        <v>191</v>
      </c>
      <c r="U7" s="260"/>
    </row>
    <row r="8" spans="1:21" ht="15" customHeight="1" x14ac:dyDescent="0.25">
      <c r="A8" s="140">
        <v>1</v>
      </c>
      <c r="B8" s="136" t="s">
        <v>178</v>
      </c>
      <c r="C8" s="104">
        <f t="shared" si="9"/>
        <v>3.5211267605633804E-2</v>
      </c>
      <c r="D8" s="108">
        <f t="shared" si="0"/>
        <v>1.8404907975460124E-2</v>
      </c>
      <c r="E8" s="109">
        <f t="shared" si="1"/>
        <v>1.020408163265306E-2</v>
      </c>
      <c r="F8" s="109">
        <f t="shared" si="2"/>
        <v>1.2195121951219513E-2</v>
      </c>
      <c r="G8" s="109">
        <f t="shared" si="3"/>
        <v>1.8633540372670808E-2</v>
      </c>
      <c r="H8" s="109">
        <f t="shared" si="4"/>
        <v>1.6949152542372881E-2</v>
      </c>
      <c r="I8" s="109">
        <f t="shared" si="5"/>
        <v>1.0582010582010583E-2</v>
      </c>
      <c r="J8" s="108">
        <f t="shared" si="6"/>
        <v>2.7272727272727271E-2</v>
      </c>
      <c r="K8" s="110">
        <f t="shared" si="7"/>
        <v>2.4096385542168676E-2</v>
      </c>
      <c r="L8" s="110">
        <f t="shared" si="8"/>
        <v>1.8288632188284342E-2</v>
      </c>
      <c r="M8" s="116">
        <f>SUMPRODUCT(C8:L8,C4:L4)</f>
        <v>1.6718046598687239E-2</v>
      </c>
      <c r="N8" s="226">
        <v>41</v>
      </c>
      <c r="O8" s="133"/>
      <c r="P8" s="227"/>
      <c r="Q8" s="127">
        <v>4</v>
      </c>
      <c r="R8" s="150">
        <v>2.8633160594563462E-2</v>
      </c>
      <c r="S8" s="136" t="s">
        <v>165</v>
      </c>
      <c r="U8" s="260"/>
    </row>
    <row r="9" spans="1:21" ht="15" customHeight="1" x14ac:dyDescent="0.25">
      <c r="A9" s="121">
        <v>1</v>
      </c>
      <c r="B9" s="136" t="s">
        <v>179</v>
      </c>
      <c r="C9" s="104">
        <f t="shared" si="9"/>
        <v>7.0422535211267607E-3</v>
      </c>
      <c r="D9" s="108">
        <f t="shared" si="0"/>
        <v>1.8404907975460124E-2</v>
      </c>
      <c r="E9" s="109">
        <f t="shared" si="1"/>
        <v>2.0408163265306121E-2</v>
      </c>
      <c r="F9" s="109">
        <f t="shared" si="2"/>
        <v>2.4390243902439025E-2</v>
      </c>
      <c r="G9" s="109">
        <f t="shared" si="3"/>
        <v>1.2422360248447204E-2</v>
      </c>
      <c r="H9" s="109">
        <f t="shared" si="4"/>
        <v>2.5423728813559324E-2</v>
      </c>
      <c r="I9" s="109">
        <f t="shared" si="5"/>
        <v>1.0582010582010583E-2</v>
      </c>
      <c r="J9" s="108">
        <f t="shared" si="6"/>
        <v>2.7272727272727271E-2</v>
      </c>
      <c r="K9" s="110">
        <f t="shared" si="7"/>
        <v>2.4096385542168676E-2</v>
      </c>
      <c r="L9" s="110">
        <f t="shared" si="8"/>
        <v>1.8440122794708351E-2</v>
      </c>
      <c r="M9" s="116">
        <f>SUMPRODUCT(C9:L9,C4:L4)</f>
        <v>1.7941282291033551E-2</v>
      </c>
      <c r="N9" s="226">
        <v>36</v>
      </c>
      <c r="O9" s="133"/>
      <c r="P9" s="227"/>
      <c r="Q9" s="127">
        <v>5</v>
      </c>
      <c r="R9" s="150">
        <v>2.8267429734925756E-2</v>
      </c>
      <c r="S9" s="136" t="s">
        <v>209</v>
      </c>
      <c r="U9" s="260"/>
    </row>
    <row r="10" spans="1:21" ht="15" customHeight="1" x14ac:dyDescent="0.25">
      <c r="A10" s="140">
        <v>1</v>
      </c>
      <c r="B10" s="136" t="s">
        <v>180</v>
      </c>
      <c r="C10" s="104">
        <f t="shared" si="9"/>
        <v>7.0422535211267607E-3</v>
      </c>
      <c r="D10" s="108">
        <f t="shared" si="0"/>
        <v>3.6809815950920248E-2</v>
      </c>
      <c r="E10" s="109">
        <f t="shared" si="1"/>
        <v>2.0408163265306121E-2</v>
      </c>
      <c r="F10" s="109">
        <f t="shared" si="2"/>
        <v>2.4390243902439025E-2</v>
      </c>
      <c r="G10" s="109">
        <f t="shared" si="3"/>
        <v>1.8633540372670808E-2</v>
      </c>
      <c r="H10" s="109">
        <f t="shared" si="4"/>
        <v>1.6949152542372881E-2</v>
      </c>
      <c r="I10" s="109">
        <f t="shared" si="5"/>
        <v>1.0582010582010583E-2</v>
      </c>
      <c r="J10" s="108">
        <f t="shared" si="6"/>
        <v>2.7272727272727271E-2</v>
      </c>
      <c r="K10" s="110">
        <f t="shared" si="7"/>
        <v>2.4096385542168676E-2</v>
      </c>
      <c r="L10" s="110">
        <f t="shared" si="8"/>
        <v>6.2927592258188225E-2</v>
      </c>
      <c r="M10" s="116">
        <f>SUMPRODUCT(C10:L10,C4:L4)</f>
        <v>1.9838757853678481E-2</v>
      </c>
      <c r="N10" s="226">
        <v>29</v>
      </c>
      <c r="O10" s="133"/>
      <c r="P10" s="227"/>
      <c r="Q10" s="127">
        <v>6</v>
      </c>
      <c r="R10" s="150">
        <v>2.816734723907896E-2</v>
      </c>
      <c r="S10" s="136" t="s">
        <v>185</v>
      </c>
      <c r="U10" s="260"/>
    </row>
    <row r="11" spans="1:21" ht="15" customHeight="1" x14ac:dyDescent="0.25">
      <c r="A11" s="121">
        <v>1</v>
      </c>
      <c r="B11" s="136" t="s">
        <v>181</v>
      </c>
      <c r="C11" s="104">
        <f t="shared" si="9"/>
        <v>7.0422535211267607E-3</v>
      </c>
      <c r="D11" s="108">
        <f t="shared" si="0"/>
        <v>1.2269938650306749E-2</v>
      </c>
      <c r="E11" s="109">
        <f t="shared" si="1"/>
        <v>2.0408163265306121E-2</v>
      </c>
      <c r="F11" s="109">
        <f t="shared" si="2"/>
        <v>2.4390243902439025E-2</v>
      </c>
      <c r="G11" s="109">
        <f t="shared" si="3"/>
        <v>1.2422360248447204E-2</v>
      </c>
      <c r="H11" s="109">
        <f t="shared" si="4"/>
        <v>2.5423728813559324E-2</v>
      </c>
      <c r="I11" s="109">
        <f t="shared" si="5"/>
        <v>1.0582010582010583E-2</v>
      </c>
      <c r="J11" s="108">
        <f t="shared" si="6"/>
        <v>1.8181818181818181E-2</v>
      </c>
      <c r="K11" s="110">
        <f t="shared" si="7"/>
        <v>2.4096385542168676E-2</v>
      </c>
      <c r="L11" s="110">
        <f t="shared" si="8"/>
        <v>2.0964908723534733E-2</v>
      </c>
      <c r="M11" s="116">
        <f>SUMPRODUCT(C11:L11,C4:L4)</f>
        <v>1.6973917946754478E-2</v>
      </c>
      <c r="N11" s="226">
        <v>40</v>
      </c>
      <c r="O11" s="133"/>
      <c r="P11" s="227"/>
      <c r="Q11" s="127">
        <v>7</v>
      </c>
      <c r="R11" s="150">
        <v>2.7569381132625276E-2</v>
      </c>
      <c r="S11" s="136" t="s">
        <v>208</v>
      </c>
      <c r="U11" s="260"/>
    </row>
    <row r="12" spans="1:21" ht="15" customHeight="1" x14ac:dyDescent="0.25">
      <c r="A12" s="140">
        <v>1</v>
      </c>
      <c r="B12" s="136" t="s">
        <v>182</v>
      </c>
      <c r="C12" s="104">
        <f t="shared" si="9"/>
        <v>2.8169014084507043E-2</v>
      </c>
      <c r="D12" s="108">
        <f t="shared" si="0"/>
        <v>1.2269938650306749E-2</v>
      </c>
      <c r="E12" s="109">
        <f t="shared" si="1"/>
        <v>3.0612244897959183E-2</v>
      </c>
      <c r="F12" s="109">
        <f t="shared" si="2"/>
        <v>2.4390243902439025E-2</v>
      </c>
      <c r="G12" s="109">
        <f t="shared" si="3"/>
        <v>1.8633540372670808E-2</v>
      </c>
      <c r="H12" s="109">
        <f t="shared" si="4"/>
        <v>1.6949152542372881E-2</v>
      </c>
      <c r="I12" s="109">
        <f t="shared" si="5"/>
        <v>1.0582010582010583E-2</v>
      </c>
      <c r="J12" s="108">
        <f t="shared" si="6"/>
        <v>2.7272727272727271E-2</v>
      </c>
      <c r="K12" s="110">
        <f t="shared" si="7"/>
        <v>2.4096385542168676E-2</v>
      </c>
      <c r="L12" s="110">
        <f t="shared" si="8"/>
        <v>8.1306329513978377E-3</v>
      </c>
      <c r="M12" s="116">
        <f>SUMPRODUCT(C12:L12,C4:L4)</f>
        <v>1.9167776774033973E-2</v>
      </c>
      <c r="N12" s="226">
        <v>32</v>
      </c>
      <c r="O12" s="133"/>
      <c r="P12" s="227"/>
      <c r="Q12" s="127">
        <v>8</v>
      </c>
      <c r="R12" s="150">
        <v>2.7392406622078234E-2</v>
      </c>
      <c r="S12" s="136" t="s">
        <v>199</v>
      </c>
      <c r="U12" s="260"/>
    </row>
    <row r="13" spans="1:21" ht="15" customHeight="1" x14ac:dyDescent="0.25">
      <c r="A13" s="140">
        <v>1</v>
      </c>
      <c r="B13" s="136" t="s">
        <v>183</v>
      </c>
      <c r="C13" s="104">
        <f t="shared" si="9"/>
        <v>7.0422535211267607E-3</v>
      </c>
      <c r="D13" s="108">
        <f t="shared" si="0"/>
        <v>1.8404907975460124E-2</v>
      </c>
      <c r="E13" s="109">
        <f t="shared" si="1"/>
        <v>3.0612244897959183E-2</v>
      </c>
      <c r="F13" s="109">
        <f t="shared" si="2"/>
        <v>3.6585365853658534E-2</v>
      </c>
      <c r="G13" s="109">
        <f t="shared" si="3"/>
        <v>1.2422360248447204E-2</v>
      </c>
      <c r="H13" s="109">
        <f t="shared" si="4"/>
        <v>2.5423728813559324E-2</v>
      </c>
      <c r="I13" s="109">
        <f t="shared" si="5"/>
        <v>1.5873015873015872E-2</v>
      </c>
      <c r="J13" s="108">
        <f t="shared" si="6"/>
        <v>2.7272727272727271E-2</v>
      </c>
      <c r="K13" s="110">
        <f t="shared" si="7"/>
        <v>2.4096385542168676E-2</v>
      </c>
      <c r="L13" s="110">
        <f t="shared" si="8"/>
        <v>1.7538813002778604E-2</v>
      </c>
      <c r="M13" s="116">
        <f>SUMPRODUCT(C13:L13,C4:L4)</f>
        <v>2.1552260642032767E-2</v>
      </c>
      <c r="N13" s="226">
        <v>27</v>
      </c>
      <c r="O13" s="133"/>
      <c r="P13" s="227"/>
      <c r="Q13" s="127">
        <v>9</v>
      </c>
      <c r="R13" s="150">
        <v>2.7174380856288177E-2</v>
      </c>
      <c r="S13" s="136" t="s">
        <v>194</v>
      </c>
      <c r="U13" s="260"/>
    </row>
    <row r="14" spans="1:21" ht="15" customHeight="1" x14ac:dyDescent="0.25">
      <c r="A14" s="140">
        <v>1</v>
      </c>
      <c r="B14" s="136" t="s">
        <v>184</v>
      </c>
      <c r="C14" s="104">
        <f t="shared" si="9"/>
        <v>7.0422535211267607E-3</v>
      </c>
      <c r="D14" s="108">
        <f t="shared" si="0"/>
        <v>1.8404907975460124E-2</v>
      </c>
      <c r="E14" s="109">
        <f t="shared" si="1"/>
        <v>2.0408163265306121E-2</v>
      </c>
      <c r="F14" s="109">
        <f t="shared" si="2"/>
        <v>3.6585365853658534E-2</v>
      </c>
      <c r="G14" s="109">
        <f t="shared" si="3"/>
        <v>3.7267080745341616E-2</v>
      </c>
      <c r="H14" s="109">
        <f t="shared" si="4"/>
        <v>1.6949152542372881E-2</v>
      </c>
      <c r="I14" s="109">
        <f t="shared" si="5"/>
        <v>3.1746031746031744E-2</v>
      </c>
      <c r="J14" s="108">
        <f t="shared" si="6"/>
        <v>2.7272727272727271E-2</v>
      </c>
      <c r="K14" s="110">
        <f t="shared" si="7"/>
        <v>2.4096385542168676E-2</v>
      </c>
      <c r="L14" s="110">
        <f t="shared" si="8"/>
        <v>0.10362971580681429</v>
      </c>
      <c r="M14" s="116">
        <f>SUMPRODUCT(C14:L14,C4:L4)</f>
        <v>2.9878873417041485E-2</v>
      </c>
      <c r="N14" s="226">
        <v>2</v>
      </c>
      <c r="O14" s="133"/>
      <c r="P14" s="227"/>
      <c r="Q14" s="127">
        <v>10</v>
      </c>
      <c r="R14" s="150">
        <v>2.6921702040279317E-2</v>
      </c>
      <c r="S14" s="136" t="s">
        <v>198</v>
      </c>
      <c r="U14" s="260"/>
    </row>
    <row r="15" spans="1:21" ht="15" customHeight="1" x14ac:dyDescent="0.25">
      <c r="A15" s="140">
        <v>1</v>
      </c>
      <c r="B15" s="136" t="s">
        <v>185</v>
      </c>
      <c r="C15" s="104">
        <f t="shared" si="9"/>
        <v>3.5211267605633804E-2</v>
      </c>
      <c r="D15" s="108">
        <f t="shared" si="0"/>
        <v>1.8404907975460124E-2</v>
      </c>
      <c r="E15" s="109">
        <f t="shared" si="1"/>
        <v>2.0408163265306121E-2</v>
      </c>
      <c r="F15" s="109">
        <f t="shared" si="2"/>
        <v>3.6585365853658534E-2</v>
      </c>
      <c r="G15" s="109">
        <f t="shared" si="3"/>
        <v>3.7267080745341616E-2</v>
      </c>
      <c r="H15" s="109">
        <f t="shared" si="4"/>
        <v>1.6949152542372881E-2</v>
      </c>
      <c r="I15" s="109">
        <f t="shared" si="5"/>
        <v>3.1746031746031744E-2</v>
      </c>
      <c r="J15" s="108">
        <f t="shared" si="6"/>
        <v>2.7272727272727271E-2</v>
      </c>
      <c r="K15" s="110">
        <f t="shared" si="7"/>
        <v>2.4096385542168676E-2</v>
      </c>
      <c r="L15" s="110">
        <f t="shared" si="8"/>
        <v>2.0870345719042213E-2</v>
      </c>
      <c r="M15" s="116">
        <f>SUMPRODUCT(C15:L15,C4:L4)</f>
        <v>2.816734723907896E-2</v>
      </c>
      <c r="N15" s="226">
        <v>6</v>
      </c>
      <c r="O15" s="133"/>
      <c r="P15" s="227"/>
      <c r="Q15" s="127">
        <v>11</v>
      </c>
      <c r="R15" s="150">
        <v>2.687576355336092E-2</v>
      </c>
      <c r="S15" s="136" t="s">
        <v>163</v>
      </c>
      <c r="U15" s="260"/>
    </row>
    <row r="16" spans="1:21" ht="15" customHeight="1" x14ac:dyDescent="0.25">
      <c r="A16" s="138">
        <v>2</v>
      </c>
      <c r="B16" s="136" t="s">
        <v>187</v>
      </c>
      <c r="C16" s="104">
        <f t="shared" si="9"/>
        <v>1.4084507042253521E-2</v>
      </c>
      <c r="D16" s="108">
        <f t="shared" si="0"/>
        <v>3.6809815950920248E-2</v>
      </c>
      <c r="E16" s="109">
        <f t="shared" si="1"/>
        <v>3.0612244897959183E-2</v>
      </c>
      <c r="F16" s="109">
        <f t="shared" si="2"/>
        <v>3.6585365853658534E-2</v>
      </c>
      <c r="G16" s="109">
        <f t="shared" si="3"/>
        <v>3.7267080745341616E-2</v>
      </c>
      <c r="H16" s="109">
        <f t="shared" si="4"/>
        <v>2.5423728813559324E-2</v>
      </c>
      <c r="I16" s="109">
        <f t="shared" si="5"/>
        <v>3.1746031746031744E-2</v>
      </c>
      <c r="J16" s="108">
        <f t="shared" si="6"/>
        <v>2.7272727272727271E-2</v>
      </c>
      <c r="K16" s="110">
        <f t="shared" si="7"/>
        <v>2.4096385542168676E-2</v>
      </c>
      <c r="L16" s="110">
        <f t="shared" si="8"/>
        <v>2.721364455225421E-2</v>
      </c>
      <c r="M16" s="116">
        <f>SUMPRODUCT(C16:L16,C4:L4)</f>
        <v>2.9980003647047795E-2</v>
      </c>
      <c r="N16" s="226">
        <v>1</v>
      </c>
      <c r="O16" s="133"/>
      <c r="P16" s="227"/>
      <c r="Q16" s="127">
        <v>12</v>
      </c>
      <c r="R16" s="150">
        <v>2.6849146195915323E-2</v>
      </c>
      <c r="S16" s="136" t="s">
        <v>161</v>
      </c>
      <c r="U16" s="260"/>
    </row>
    <row r="17" spans="1:21" ht="15" customHeight="1" x14ac:dyDescent="0.25">
      <c r="A17" s="138">
        <v>2</v>
      </c>
      <c r="B17" s="136" t="s">
        <v>188</v>
      </c>
      <c r="C17" s="104">
        <f t="shared" si="9"/>
        <v>3.5211267605633804E-2</v>
      </c>
      <c r="D17" s="108">
        <f t="shared" si="0"/>
        <v>1.2269938650306749E-2</v>
      </c>
      <c r="E17" s="109">
        <f t="shared" si="1"/>
        <v>3.0612244897959183E-2</v>
      </c>
      <c r="F17" s="109">
        <f t="shared" si="2"/>
        <v>3.6585365853658534E-2</v>
      </c>
      <c r="G17" s="109">
        <f t="shared" si="3"/>
        <v>1.2422360248447204E-2</v>
      </c>
      <c r="H17" s="109">
        <f t="shared" si="4"/>
        <v>2.5423728813559324E-2</v>
      </c>
      <c r="I17" s="109">
        <f t="shared" si="5"/>
        <v>3.1746031746031744E-2</v>
      </c>
      <c r="J17" s="108">
        <f t="shared" si="6"/>
        <v>9.0909090909090905E-3</v>
      </c>
      <c r="K17" s="110">
        <f t="shared" si="7"/>
        <v>1.2048192771084338E-2</v>
      </c>
      <c r="L17" s="110">
        <f t="shared" si="8"/>
        <v>4.4421134768853118E-3</v>
      </c>
      <c r="M17" s="116">
        <f>SUMPRODUCT(C17:L17,C4:L4)</f>
        <v>2.2597147023548942E-2</v>
      </c>
      <c r="N17" s="226">
        <v>26</v>
      </c>
      <c r="O17" s="133"/>
      <c r="P17" s="227"/>
      <c r="Q17" s="127">
        <v>13</v>
      </c>
      <c r="R17" s="150">
        <v>2.6712642369119483E-2</v>
      </c>
      <c r="S17" s="136" t="s">
        <v>164</v>
      </c>
      <c r="U17" s="260"/>
    </row>
    <row r="18" spans="1:21" ht="15" customHeight="1" x14ac:dyDescent="0.25">
      <c r="A18" s="138">
        <v>2</v>
      </c>
      <c r="B18" s="136" t="s">
        <v>189</v>
      </c>
      <c r="C18" s="104">
        <f t="shared" si="9"/>
        <v>2.1126760563380281E-2</v>
      </c>
      <c r="D18" s="108">
        <f t="shared" si="0"/>
        <v>3.6809815950920248E-2</v>
      </c>
      <c r="E18" s="109">
        <f t="shared" si="1"/>
        <v>1.020408163265306E-2</v>
      </c>
      <c r="F18" s="109">
        <f t="shared" si="2"/>
        <v>1.2195121951219513E-2</v>
      </c>
      <c r="G18" s="109">
        <f t="shared" si="3"/>
        <v>1.8633540372670808E-2</v>
      </c>
      <c r="H18" s="109">
        <f t="shared" si="4"/>
        <v>2.5423728813559324E-2</v>
      </c>
      <c r="I18" s="109">
        <f t="shared" si="5"/>
        <v>3.1746031746031744E-2</v>
      </c>
      <c r="J18" s="108">
        <f t="shared" si="6"/>
        <v>1.8181818181818181E-2</v>
      </c>
      <c r="K18" s="110">
        <f t="shared" si="7"/>
        <v>2.4096385542168676E-2</v>
      </c>
      <c r="L18" s="110">
        <f t="shared" si="8"/>
        <v>2.4005597583829912E-2</v>
      </c>
      <c r="M18" s="116">
        <f>SUMPRODUCT(C18:L18,C4:L4)</f>
        <v>2.3678971143647667E-2</v>
      </c>
      <c r="N18" s="226">
        <v>24</v>
      </c>
      <c r="O18" s="133"/>
      <c r="P18" s="227"/>
      <c r="Q18" s="127">
        <v>14</v>
      </c>
      <c r="R18" s="150">
        <v>2.6598763071547186E-2</v>
      </c>
      <c r="S18" s="136" t="s">
        <v>200</v>
      </c>
      <c r="U18" s="260"/>
    </row>
    <row r="19" spans="1:21" ht="15" customHeight="1" x14ac:dyDescent="0.25">
      <c r="A19" s="138">
        <v>2</v>
      </c>
      <c r="B19" s="136" t="s">
        <v>190</v>
      </c>
      <c r="C19" s="104">
        <f t="shared" si="9"/>
        <v>3.5211267605633804E-2</v>
      </c>
      <c r="D19" s="108">
        <f t="shared" si="0"/>
        <v>1.8404907975460124E-2</v>
      </c>
      <c r="E19" s="109">
        <f t="shared" si="1"/>
        <v>2.0408163265306121E-2</v>
      </c>
      <c r="F19" s="109">
        <f t="shared" si="2"/>
        <v>1.2195121951219513E-2</v>
      </c>
      <c r="G19" s="109">
        <f t="shared" si="3"/>
        <v>1.8633540372670808E-2</v>
      </c>
      <c r="H19" s="109">
        <f t="shared" si="4"/>
        <v>2.5423728813559324E-2</v>
      </c>
      <c r="I19" s="109">
        <f t="shared" si="5"/>
        <v>1.0582010582010583E-2</v>
      </c>
      <c r="J19" s="108">
        <f t="shared" si="6"/>
        <v>1.8181818181818181E-2</v>
      </c>
      <c r="K19" s="110">
        <f t="shared" si="7"/>
        <v>2.4096385542168676E-2</v>
      </c>
      <c r="L19" s="110">
        <f t="shared" si="8"/>
        <v>1.2156906654500258E-2</v>
      </c>
      <c r="M19" s="116">
        <f>SUMPRODUCT(C19:L19,C4:L4)</f>
        <v>1.7149485926076485E-2</v>
      </c>
      <c r="N19" s="226">
        <v>39</v>
      </c>
      <c r="O19" s="133"/>
      <c r="P19" s="227"/>
      <c r="Q19" s="127">
        <v>15</v>
      </c>
      <c r="R19" s="150">
        <v>2.6252137191532198E-2</v>
      </c>
      <c r="S19" s="136" t="s">
        <v>157</v>
      </c>
      <c r="U19" s="260"/>
    </row>
    <row r="20" spans="1:21" ht="15" customHeight="1" x14ac:dyDescent="0.25">
      <c r="A20" s="138">
        <v>2</v>
      </c>
      <c r="B20" s="136" t="s">
        <v>191</v>
      </c>
      <c r="C20" s="104">
        <f t="shared" si="9"/>
        <v>3.5211267605633804E-2</v>
      </c>
      <c r="D20" s="108">
        <f t="shared" si="0"/>
        <v>1.8404907975460124E-2</v>
      </c>
      <c r="E20" s="109">
        <f t="shared" si="1"/>
        <v>3.0612244897959183E-2</v>
      </c>
      <c r="F20" s="109">
        <f t="shared" si="2"/>
        <v>2.4390243902439025E-2</v>
      </c>
      <c r="G20" s="109">
        <f t="shared" si="3"/>
        <v>3.7267080745341616E-2</v>
      </c>
      <c r="H20" s="109">
        <f t="shared" si="4"/>
        <v>2.5423728813559324E-2</v>
      </c>
      <c r="I20" s="109">
        <f t="shared" si="5"/>
        <v>3.1746031746031744E-2</v>
      </c>
      <c r="J20" s="108">
        <f t="shared" si="6"/>
        <v>2.7272727272727271E-2</v>
      </c>
      <c r="K20" s="110">
        <f t="shared" si="7"/>
        <v>2.4096385542168676E-2</v>
      </c>
      <c r="L20" s="110">
        <f t="shared" si="8"/>
        <v>3.3558411243625262E-2</v>
      </c>
      <c r="M20" s="116">
        <f>SUMPRODUCT(C20:L20,C4:L4)</f>
        <v>2.9181871052262928E-2</v>
      </c>
      <c r="N20" s="226">
        <v>3</v>
      </c>
      <c r="O20" s="133"/>
      <c r="P20" s="227"/>
      <c r="Q20" s="127">
        <v>16</v>
      </c>
      <c r="R20" s="150">
        <v>2.5938024601697907E-2</v>
      </c>
      <c r="S20" s="136" t="s">
        <v>159</v>
      </c>
      <c r="U20" s="260"/>
    </row>
    <row r="21" spans="1:21" ht="15" customHeight="1" x14ac:dyDescent="0.25">
      <c r="A21" s="119">
        <v>2</v>
      </c>
      <c r="B21" s="136" t="s">
        <v>192</v>
      </c>
      <c r="C21" s="104">
        <f t="shared" si="9"/>
        <v>3.5211267605633804E-2</v>
      </c>
      <c r="D21" s="108">
        <f t="shared" si="0"/>
        <v>1.2269938650306749E-2</v>
      </c>
      <c r="E21" s="109">
        <f t="shared" si="1"/>
        <v>3.0612244897959183E-2</v>
      </c>
      <c r="F21" s="109">
        <f t="shared" si="2"/>
        <v>3.6585365853658534E-2</v>
      </c>
      <c r="G21" s="109">
        <f t="shared" si="3"/>
        <v>3.7267080745341616E-2</v>
      </c>
      <c r="H21" s="109">
        <f t="shared" si="4"/>
        <v>2.5423728813559324E-2</v>
      </c>
      <c r="I21" s="109">
        <f t="shared" si="5"/>
        <v>1.5873015873015872E-2</v>
      </c>
      <c r="J21" s="108">
        <f t="shared" si="6"/>
        <v>2.7272727272727271E-2</v>
      </c>
      <c r="K21" s="110">
        <f t="shared" si="7"/>
        <v>2.4096385542168676E-2</v>
      </c>
      <c r="L21" s="110">
        <f t="shared" si="8"/>
        <v>2.3377994971475028E-2</v>
      </c>
      <c r="M21" s="116">
        <f>SUMPRODUCT(C21:L21,C4:L4)</f>
        <v>2.4235539654855608E-2</v>
      </c>
      <c r="N21" s="226">
        <v>22</v>
      </c>
      <c r="O21" s="133"/>
      <c r="P21" s="227"/>
      <c r="Q21" s="127">
        <v>17</v>
      </c>
      <c r="R21" s="150">
        <v>2.5810896118961812E-2</v>
      </c>
      <c r="S21" s="136" t="s">
        <v>196</v>
      </c>
      <c r="U21" s="260"/>
    </row>
    <row r="22" spans="1:21" ht="15" customHeight="1" x14ac:dyDescent="0.25">
      <c r="A22" s="138">
        <v>2</v>
      </c>
      <c r="B22" s="136" t="s">
        <v>193</v>
      </c>
      <c r="C22" s="104">
        <f t="shared" si="9"/>
        <v>3.5211267605633804E-2</v>
      </c>
      <c r="D22" s="108">
        <f t="shared" si="0"/>
        <v>1.2269938650306749E-2</v>
      </c>
      <c r="E22" s="109">
        <f t="shared" si="1"/>
        <v>2.0408163265306121E-2</v>
      </c>
      <c r="F22" s="109">
        <f t="shared" si="2"/>
        <v>1.2195121951219513E-2</v>
      </c>
      <c r="G22" s="109">
        <f t="shared" si="3"/>
        <v>1.8633540372670808E-2</v>
      </c>
      <c r="H22" s="109">
        <f t="shared" si="4"/>
        <v>2.5423728813559324E-2</v>
      </c>
      <c r="I22" s="109">
        <f t="shared" si="5"/>
        <v>1.5873015873015872E-2</v>
      </c>
      <c r="J22" s="108">
        <f t="shared" si="6"/>
        <v>1.8181818181818181E-2</v>
      </c>
      <c r="K22" s="110">
        <f t="shared" si="7"/>
        <v>2.4096385542168676E-2</v>
      </c>
      <c r="L22" s="110">
        <f t="shared" si="8"/>
        <v>1.6451380480125132E-2</v>
      </c>
      <c r="M22" s="116">
        <f>SUMPRODUCT(C22:L22,C4:L4)</f>
        <v>1.8846294218907812E-2</v>
      </c>
      <c r="N22" s="226">
        <v>34</v>
      </c>
      <c r="O22" s="133"/>
      <c r="P22" s="227"/>
      <c r="Q22" s="127">
        <v>18</v>
      </c>
      <c r="R22" s="150">
        <v>2.5801079501292797E-2</v>
      </c>
      <c r="S22" s="136" t="s">
        <v>203</v>
      </c>
      <c r="U22" s="260"/>
    </row>
    <row r="23" spans="1:21" ht="15" customHeight="1" x14ac:dyDescent="0.25">
      <c r="A23" s="138">
        <v>2</v>
      </c>
      <c r="B23" s="136" t="s">
        <v>194</v>
      </c>
      <c r="C23" s="104">
        <f t="shared" si="9"/>
        <v>3.5211267605633804E-2</v>
      </c>
      <c r="D23" s="108">
        <f t="shared" si="0"/>
        <v>3.6809815950920248E-2</v>
      </c>
      <c r="E23" s="109">
        <f t="shared" si="1"/>
        <v>2.0408163265306121E-2</v>
      </c>
      <c r="F23" s="109">
        <f t="shared" si="2"/>
        <v>1.2195121951219513E-2</v>
      </c>
      <c r="G23" s="109">
        <f t="shared" si="3"/>
        <v>3.7267080745341616E-2</v>
      </c>
      <c r="H23" s="109">
        <f t="shared" si="4"/>
        <v>2.5423728813559324E-2</v>
      </c>
      <c r="I23" s="109">
        <f t="shared" si="5"/>
        <v>3.1746031746031744E-2</v>
      </c>
      <c r="J23" s="108">
        <f t="shared" si="6"/>
        <v>2.7272727272727271E-2</v>
      </c>
      <c r="K23" s="110">
        <f t="shared" si="7"/>
        <v>2.4096385542168676E-2</v>
      </c>
      <c r="L23" s="110">
        <f t="shared" si="8"/>
        <v>8.4472919805117595E-3</v>
      </c>
      <c r="M23" s="116">
        <f>SUMPRODUCT(C23:L23,C4:L4)</f>
        <v>2.7174380856288177E-2</v>
      </c>
      <c r="N23" s="226">
        <v>8</v>
      </c>
      <c r="O23" s="133"/>
      <c r="P23" s="227"/>
      <c r="Q23" s="127">
        <v>19</v>
      </c>
      <c r="R23" s="150">
        <v>2.5493905959139175E-2</v>
      </c>
      <c r="S23" s="136" t="s">
        <v>160</v>
      </c>
      <c r="U23" s="260"/>
    </row>
    <row r="24" spans="1:21" ht="15" customHeight="1" x14ac:dyDescent="0.25">
      <c r="A24" s="119">
        <v>2</v>
      </c>
      <c r="B24" s="136" t="s">
        <v>195</v>
      </c>
      <c r="C24" s="104">
        <f t="shared" si="9"/>
        <v>1.4084507042253521E-2</v>
      </c>
      <c r="D24" s="108">
        <f t="shared" si="0"/>
        <v>1.2269938650306749E-2</v>
      </c>
      <c r="E24" s="109">
        <f t="shared" si="1"/>
        <v>3.0612244897959183E-2</v>
      </c>
      <c r="F24" s="109">
        <f t="shared" si="2"/>
        <v>2.4390243902439025E-2</v>
      </c>
      <c r="G24" s="109">
        <f t="shared" si="3"/>
        <v>1.2422360248447204E-2</v>
      </c>
      <c r="H24" s="109">
        <f t="shared" si="4"/>
        <v>1.6949152542372881E-2</v>
      </c>
      <c r="I24" s="109">
        <f t="shared" si="5"/>
        <v>1.0582010582010583E-2</v>
      </c>
      <c r="J24" s="108">
        <f t="shared" si="6"/>
        <v>2.7272727272727271E-2</v>
      </c>
      <c r="K24" s="110">
        <f t="shared" si="7"/>
        <v>1.2048192771084338E-2</v>
      </c>
      <c r="L24" s="110">
        <f t="shared" si="8"/>
        <v>6.6023045749345069E-3</v>
      </c>
      <c r="M24" s="116">
        <f>SUMPRODUCT(C24:L24,C4:L4)</f>
        <v>1.5924737567476394E-2</v>
      </c>
      <c r="N24" s="226">
        <v>43</v>
      </c>
      <c r="O24" s="133"/>
      <c r="P24" s="227"/>
      <c r="Q24" s="127">
        <v>20</v>
      </c>
      <c r="R24" s="150">
        <v>2.4556060486941627E-2</v>
      </c>
      <c r="S24" s="136" t="s">
        <v>162</v>
      </c>
      <c r="U24" s="260"/>
    </row>
    <row r="25" spans="1:21" ht="15" customHeight="1" x14ac:dyDescent="0.25">
      <c r="A25" s="138">
        <v>2</v>
      </c>
      <c r="B25" s="136" t="s">
        <v>196</v>
      </c>
      <c r="C25" s="104">
        <f t="shared" si="9"/>
        <v>3.5211267605633804E-2</v>
      </c>
      <c r="D25" s="108">
        <f t="shared" si="0"/>
        <v>1.8404907975460124E-2</v>
      </c>
      <c r="E25" s="109">
        <f t="shared" si="1"/>
        <v>2.0408163265306121E-2</v>
      </c>
      <c r="F25" s="109">
        <f t="shared" si="2"/>
        <v>1.2195121951219513E-2</v>
      </c>
      <c r="G25" s="109">
        <f t="shared" si="3"/>
        <v>1.8633540372670808E-2</v>
      </c>
      <c r="H25" s="109">
        <f t="shared" si="4"/>
        <v>2.5423728813559324E-2</v>
      </c>
      <c r="I25" s="109">
        <f t="shared" si="5"/>
        <v>3.1746031746031744E-2</v>
      </c>
      <c r="J25" s="108">
        <f t="shared" si="6"/>
        <v>2.7272727272727271E-2</v>
      </c>
      <c r="K25" s="110">
        <f t="shared" si="7"/>
        <v>2.4096385542168676E-2</v>
      </c>
      <c r="L25" s="110">
        <f t="shared" si="8"/>
        <v>4.1954570641252069E-2</v>
      </c>
      <c r="M25" s="116">
        <f>SUMPRODUCT(C25:L25,C4:L4)</f>
        <v>2.5810896118961812E-2</v>
      </c>
      <c r="N25" s="226">
        <v>17</v>
      </c>
      <c r="O25" s="133"/>
      <c r="P25" s="227"/>
      <c r="Q25" s="127">
        <v>21</v>
      </c>
      <c r="R25" s="150">
        <v>2.4375608207535197E-2</v>
      </c>
      <c r="S25" s="136" t="s">
        <v>202</v>
      </c>
      <c r="U25" s="260"/>
    </row>
    <row r="26" spans="1:21" ht="15" customHeight="1" x14ac:dyDescent="0.25">
      <c r="A26" s="119">
        <v>2</v>
      </c>
      <c r="B26" s="136" t="s">
        <v>197</v>
      </c>
      <c r="C26" s="104">
        <f t="shared" si="9"/>
        <v>2.8169014084507043E-2</v>
      </c>
      <c r="D26" s="108">
        <f t="shared" si="0"/>
        <v>3.6809815950920248E-2</v>
      </c>
      <c r="E26" s="109">
        <f t="shared" si="1"/>
        <v>2.0408163265306121E-2</v>
      </c>
      <c r="F26" s="109">
        <f t="shared" si="2"/>
        <v>3.6585365853658534E-2</v>
      </c>
      <c r="G26" s="109">
        <f t="shared" si="3"/>
        <v>3.7267080745341616E-2</v>
      </c>
      <c r="H26" s="109">
        <f t="shared" si="4"/>
        <v>1.6949152542372881E-2</v>
      </c>
      <c r="I26" s="109">
        <f t="shared" si="5"/>
        <v>1.0582010582010583E-2</v>
      </c>
      <c r="J26" s="108">
        <f t="shared" si="6"/>
        <v>9.0909090909090905E-3</v>
      </c>
      <c r="K26" s="110">
        <f t="shared" si="7"/>
        <v>2.4096385542168676E-2</v>
      </c>
      <c r="L26" s="110">
        <f t="shared" si="8"/>
        <v>1.2890175053482208E-2</v>
      </c>
      <c r="M26" s="116">
        <f>SUMPRODUCT(C26:L26,C4:L4)</f>
        <v>1.9618727283901228E-2</v>
      </c>
      <c r="N26" s="226">
        <v>30</v>
      </c>
      <c r="O26" s="133"/>
      <c r="P26" s="227"/>
      <c r="Q26" s="127">
        <v>22</v>
      </c>
      <c r="R26" s="150">
        <v>2.4235539654855608E-2</v>
      </c>
      <c r="S26" s="136" t="s">
        <v>192</v>
      </c>
      <c r="U26" s="260"/>
    </row>
    <row r="27" spans="1:21" ht="15" customHeight="1" x14ac:dyDescent="0.25">
      <c r="A27" s="139">
        <v>3</v>
      </c>
      <c r="B27" s="136" t="s">
        <v>198</v>
      </c>
      <c r="C27" s="104">
        <f t="shared" si="9"/>
        <v>7.0422535211267607E-3</v>
      </c>
      <c r="D27" s="108">
        <f t="shared" si="0"/>
        <v>1.8404907975460124E-2</v>
      </c>
      <c r="E27" s="109">
        <f t="shared" si="1"/>
        <v>3.0612244897959183E-2</v>
      </c>
      <c r="F27" s="109">
        <f t="shared" si="2"/>
        <v>3.6585365853658534E-2</v>
      </c>
      <c r="G27" s="109">
        <f t="shared" si="3"/>
        <v>1.2422360248447204E-2</v>
      </c>
      <c r="H27" s="109">
        <f t="shared" si="4"/>
        <v>2.5423728813559324E-2</v>
      </c>
      <c r="I27" s="109">
        <f t="shared" si="5"/>
        <v>3.1746031746031744E-2</v>
      </c>
      <c r="J27" s="108">
        <f t="shared" si="6"/>
        <v>2.7272727272727271E-2</v>
      </c>
      <c r="K27" s="110">
        <f t="shared" si="7"/>
        <v>2.4096385542168676E-2</v>
      </c>
      <c r="L27" s="110">
        <f t="shared" si="8"/>
        <v>2.122450470714931E-2</v>
      </c>
      <c r="M27" s="116">
        <f>SUMPRODUCT(C27:L27,C4:L4)</f>
        <v>2.6921702040279317E-2</v>
      </c>
      <c r="N27" s="226">
        <v>9</v>
      </c>
      <c r="O27" s="133"/>
      <c r="P27" s="227"/>
      <c r="Q27" s="127">
        <v>23</v>
      </c>
      <c r="R27" s="150">
        <v>2.4090183291520705E-2</v>
      </c>
      <c r="S27" s="136" t="s">
        <v>166</v>
      </c>
      <c r="U27" s="260"/>
    </row>
    <row r="28" spans="1:21" ht="15" customHeight="1" x14ac:dyDescent="0.25">
      <c r="A28" s="120">
        <v>3</v>
      </c>
      <c r="B28" s="136" t="s">
        <v>199</v>
      </c>
      <c r="C28" s="104">
        <f t="shared" si="9"/>
        <v>3.5211267605633804E-2</v>
      </c>
      <c r="D28" s="108">
        <f t="shared" si="0"/>
        <v>3.6809815950920248E-2</v>
      </c>
      <c r="E28" s="109">
        <f t="shared" si="1"/>
        <v>3.0612244897959183E-2</v>
      </c>
      <c r="F28" s="109">
        <f t="shared" si="2"/>
        <v>3.6585365853658534E-2</v>
      </c>
      <c r="G28" s="109">
        <f t="shared" si="3"/>
        <v>1.2422360248447204E-2</v>
      </c>
      <c r="H28" s="109">
        <f t="shared" si="4"/>
        <v>1.6949152542372881E-2</v>
      </c>
      <c r="I28" s="109">
        <f t="shared" si="5"/>
        <v>3.1746031746031744E-2</v>
      </c>
      <c r="J28" s="108">
        <f t="shared" si="6"/>
        <v>2.7272727272727271E-2</v>
      </c>
      <c r="K28" s="110">
        <f t="shared" si="7"/>
        <v>2.4096385542168676E-2</v>
      </c>
      <c r="L28" s="110">
        <f t="shared" si="8"/>
        <v>1.6113394868792749E-2</v>
      </c>
      <c r="M28" s="116">
        <f>SUMPRODUCT(C28:L28,C4:L4)</f>
        <v>2.7392406622078234E-2</v>
      </c>
      <c r="N28" s="226">
        <v>7</v>
      </c>
      <c r="O28" s="133"/>
      <c r="P28" s="227"/>
      <c r="Q28" s="127">
        <v>24</v>
      </c>
      <c r="R28" s="150">
        <v>2.3678971143647667E-2</v>
      </c>
      <c r="S28" s="136" t="s">
        <v>189</v>
      </c>
      <c r="U28" s="260"/>
    </row>
    <row r="29" spans="1:21" ht="15" customHeight="1" x14ac:dyDescent="0.25">
      <c r="A29" s="139">
        <v>3</v>
      </c>
      <c r="B29" s="136" t="s">
        <v>200</v>
      </c>
      <c r="C29" s="104">
        <f t="shared" si="9"/>
        <v>1.4084507042253521E-2</v>
      </c>
      <c r="D29" s="108">
        <f t="shared" si="0"/>
        <v>1.8404907975460124E-2</v>
      </c>
      <c r="E29" s="109">
        <f t="shared" si="1"/>
        <v>3.0612244897959183E-2</v>
      </c>
      <c r="F29" s="109">
        <f t="shared" si="2"/>
        <v>3.6585365853658534E-2</v>
      </c>
      <c r="G29" s="109">
        <f t="shared" si="3"/>
        <v>1.8633540372670808E-2</v>
      </c>
      <c r="H29" s="109">
        <f t="shared" si="4"/>
        <v>2.5423728813559324E-2</v>
      </c>
      <c r="I29" s="109">
        <f t="shared" si="5"/>
        <v>3.1746031746031744E-2</v>
      </c>
      <c r="J29" s="108">
        <f t="shared" si="6"/>
        <v>1.8181818181818181E-2</v>
      </c>
      <c r="K29" s="110">
        <f t="shared" si="7"/>
        <v>2.4096385542168676E-2</v>
      </c>
      <c r="L29" s="110">
        <f t="shared" si="8"/>
        <v>1.5845512335636899E-2</v>
      </c>
      <c r="M29" s="116">
        <f>SUMPRODUCT(C29:L29,C4:L4)</f>
        <v>2.6598763071547186E-2</v>
      </c>
      <c r="N29" s="226">
        <v>13</v>
      </c>
      <c r="O29" s="133"/>
      <c r="P29" s="227"/>
      <c r="Q29" s="127">
        <v>25</v>
      </c>
      <c r="R29" s="150">
        <v>2.3188901164349608E-2</v>
      </c>
      <c r="S29" s="136" t="s">
        <v>201</v>
      </c>
      <c r="U29" s="260"/>
    </row>
    <row r="30" spans="1:21" ht="15" customHeight="1" x14ac:dyDescent="0.25">
      <c r="A30" s="139">
        <v>3</v>
      </c>
      <c r="B30" s="136" t="s">
        <v>201</v>
      </c>
      <c r="C30" s="104">
        <f t="shared" si="9"/>
        <v>7.0422535211267607E-3</v>
      </c>
      <c r="D30" s="108">
        <f t="shared" si="0"/>
        <v>1.2269938650306749E-2</v>
      </c>
      <c r="E30" s="109">
        <f t="shared" si="1"/>
        <v>3.0612244897959183E-2</v>
      </c>
      <c r="F30" s="109">
        <f t="shared" si="2"/>
        <v>2.4390243902439025E-2</v>
      </c>
      <c r="G30" s="109">
        <f t="shared" si="3"/>
        <v>3.7267080745341616E-2</v>
      </c>
      <c r="H30" s="109">
        <f t="shared" si="4"/>
        <v>2.5423728813559324E-2</v>
      </c>
      <c r="I30" s="109">
        <f t="shared" si="5"/>
        <v>1.5873015873015872E-2</v>
      </c>
      <c r="J30" s="108">
        <f t="shared" si="6"/>
        <v>2.7272727272727271E-2</v>
      </c>
      <c r="K30" s="110">
        <f t="shared" si="7"/>
        <v>2.4096385542168676E-2</v>
      </c>
      <c r="L30" s="110">
        <f t="shared" si="8"/>
        <v>2.8764370489998158E-2</v>
      </c>
      <c r="M30" s="116">
        <f>SUMPRODUCT(C30:L30,C4:L4)</f>
        <v>2.3188901164349608E-2</v>
      </c>
      <c r="N30" s="226">
        <v>25</v>
      </c>
      <c r="O30" s="133"/>
      <c r="P30" s="227"/>
      <c r="Q30" s="127">
        <v>26</v>
      </c>
      <c r="R30" s="150">
        <v>2.2597147023548942E-2</v>
      </c>
      <c r="S30" s="136" t="s">
        <v>188</v>
      </c>
      <c r="U30" s="260"/>
    </row>
    <row r="31" spans="1:21" ht="15" customHeight="1" x14ac:dyDescent="0.25">
      <c r="A31" s="120">
        <v>3</v>
      </c>
      <c r="B31" s="136" t="s">
        <v>202</v>
      </c>
      <c r="C31" s="104">
        <f t="shared" si="9"/>
        <v>2.1126760563380281E-2</v>
      </c>
      <c r="D31" s="108">
        <f t="shared" si="0"/>
        <v>1.2269938650306749E-2</v>
      </c>
      <c r="E31" s="109">
        <f t="shared" si="1"/>
        <v>2.0408163265306121E-2</v>
      </c>
      <c r="F31" s="109">
        <f t="shared" si="2"/>
        <v>2.4390243902439025E-2</v>
      </c>
      <c r="G31" s="109">
        <f t="shared" si="3"/>
        <v>1.8633540372670808E-2</v>
      </c>
      <c r="H31" s="109">
        <f t="shared" si="4"/>
        <v>2.5423728813559324E-2</v>
      </c>
      <c r="I31" s="109">
        <f t="shared" si="5"/>
        <v>3.1746031746031744E-2</v>
      </c>
      <c r="J31" s="108">
        <f t="shared" si="6"/>
        <v>1.8181818181818181E-2</v>
      </c>
      <c r="K31" s="110">
        <f t="shared" si="7"/>
        <v>2.4096385542168676E-2</v>
      </c>
      <c r="L31" s="110">
        <f t="shared" si="8"/>
        <v>4.9615775773513516E-3</v>
      </c>
      <c r="M31" s="116">
        <f>SUMPRODUCT(C31:L31,C4:L4)</f>
        <v>2.4375608207535197E-2</v>
      </c>
      <c r="N31" s="226">
        <v>21</v>
      </c>
      <c r="O31" s="133"/>
      <c r="P31" s="227"/>
      <c r="Q31" s="127">
        <v>27</v>
      </c>
      <c r="R31" s="150">
        <v>2.1552260642032767E-2</v>
      </c>
      <c r="S31" s="136" t="s">
        <v>183</v>
      </c>
      <c r="U31" s="260"/>
    </row>
    <row r="32" spans="1:21" ht="15" customHeight="1" x14ac:dyDescent="0.25">
      <c r="A32" s="139">
        <v>3</v>
      </c>
      <c r="B32" s="136" t="s">
        <v>203</v>
      </c>
      <c r="C32" s="104">
        <f t="shared" si="9"/>
        <v>1.4084507042253521E-2</v>
      </c>
      <c r="D32" s="108">
        <f t="shared" si="0"/>
        <v>1.2269938650306749E-2</v>
      </c>
      <c r="E32" s="109">
        <f t="shared" si="1"/>
        <v>3.0612244897959183E-2</v>
      </c>
      <c r="F32" s="109">
        <f t="shared" si="2"/>
        <v>2.4390243902439025E-2</v>
      </c>
      <c r="G32" s="109">
        <f t="shared" si="3"/>
        <v>1.2422360248447204E-2</v>
      </c>
      <c r="H32" s="109">
        <f t="shared" si="4"/>
        <v>2.5423728813559324E-2</v>
      </c>
      <c r="I32" s="109">
        <f t="shared" si="5"/>
        <v>3.1746031746031744E-2</v>
      </c>
      <c r="J32" s="108">
        <f t="shared" si="6"/>
        <v>2.7272727272727271E-2</v>
      </c>
      <c r="K32" s="110">
        <f t="shared" si="7"/>
        <v>2.4096385542168676E-2</v>
      </c>
      <c r="L32" s="110">
        <f t="shared" si="8"/>
        <v>9.9189100040049816E-3</v>
      </c>
      <c r="M32" s="116">
        <f>SUMPRODUCT(C32:L32,C4:L4)</f>
        <v>2.5801079501292797E-2</v>
      </c>
      <c r="N32" s="226">
        <v>16</v>
      </c>
      <c r="O32" s="133"/>
      <c r="P32" s="227"/>
      <c r="Q32" s="127">
        <v>28</v>
      </c>
      <c r="R32" s="150">
        <v>2.143816278721113E-2</v>
      </c>
      <c r="S32" s="136" t="s">
        <v>177</v>
      </c>
      <c r="U32" s="260"/>
    </row>
    <row r="33" spans="1:21" ht="15" customHeight="1" x14ac:dyDescent="0.25">
      <c r="A33" s="139">
        <v>3</v>
      </c>
      <c r="B33" s="136" t="s">
        <v>204</v>
      </c>
      <c r="C33" s="104">
        <f t="shared" si="9"/>
        <v>7.0422535211267607E-3</v>
      </c>
      <c r="D33" s="108">
        <f t="shared" si="0"/>
        <v>1.8404907975460124E-2</v>
      </c>
      <c r="E33" s="109">
        <f t="shared" si="1"/>
        <v>2.0408163265306121E-2</v>
      </c>
      <c r="F33" s="109">
        <f t="shared" si="2"/>
        <v>1.2195121951219513E-2</v>
      </c>
      <c r="G33" s="109">
        <f t="shared" si="3"/>
        <v>1.8633540372670808E-2</v>
      </c>
      <c r="H33" s="109">
        <f t="shared" si="4"/>
        <v>2.5423728813559324E-2</v>
      </c>
      <c r="I33" s="109">
        <f t="shared" si="5"/>
        <v>1.0582010582010583E-2</v>
      </c>
      <c r="J33" s="108">
        <f t="shared" si="6"/>
        <v>1.8181818181818181E-2</v>
      </c>
      <c r="K33" s="110">
        <f t="shared" si="7"/>
        <v>2.4096385542168676E-2</v>
      </c>
      <c r="L33" s="110">
        <f>K267</f>
        <v>8.7570743024710518E-3</v>
      </c>
      <c r="M33" s="116">
        <f>SUMPRODUCT(C33:L33,C4:L4)</f>
        <v>1.6638935680535639E-2</v>
      </c>
      <c r="N33" s="226">
        <v>42</v>
      </c>
      <c r="O33" s="133"/>
      <c r="P33" s="227"/>
      <c r="Q33" s="127">
        <v>29</v>
      </c>
      <c r="R33" s="150">
        <v>1.9838757853678481E-2</v>
      </c>
      <c r="S33" s="136" t="s">
        <v>180</v>
      </c>
      <c r="U33" s="260"/>
    </row>
    <row r="34" spans="1:21" ht="15" customHeight="1" x14ac:dyDescent="0.25">
      <c r="A34" s="120">
        <v>3</v>
      </c>
      <c r="B34" s="136" t="s">
        <v>205</v>
      </c>
      <c r="C34" s="104">
        <f t="shared" si="9"/>
        <v>7.0422535211267607E-3</v>
      </c>
      <c r="D34" s="108">
        <f t="shared" si="0"/>
        <v>1.8404907975460124E-2</v>
      </c>
      <c r="E34" s="109">
        <f t="shared" si="1"/>
        <v>3.0612244897959183E-2</v>
      </c>
      <c r="F34" s="109">
        <f t="shared" si="2"/>
        <v>2.4390243902439025E-2</v>
      </c>
      <c r="G34" s="109">
        <f t="shared" si="3"/>
        <v>1.2422360248447204E-2</v>
      </c>
      <c r="H34" s="109">
        <f t="shared" si="4"/>
        <v>2.5423728813559324E-2</v>
      </c>
      <c r="I34" s="109">
        <f t="shared" si="5"/>
        <v>1.0582010582010583E-2</v>
      </c>
      <c r="J34" s="108">
        <f t="shared" si="6"/>
        <v>2.7272727272727271E-2</v>
      </c>
      <c r="K34" s="110">
        <f t="shared" si="7"/>
        <v>2.4096385542168676E-2</v>
      </c>
      <c r="L34" s="110">
        <f t="shared" si="8"/>
        <v>1.3437003483831275E-2</v>
      </c>
      <c r="M34" s="116">
        <f>SUMPRODUCT(C34:L34,C4:L4)</f>
        <v>1.8925657152268884E-2</v>
      </c>
      <c r="N34" s="226">
        <v>33</v>
      </c>
      <c r="O34" s="133"/>
      <c r="P34" s="227"/>
      <c r="Q34" s="127">
        <v>30</v>
      </c>
      <c r="R34" s="150">
        <v>1.9618727283901228E-2</v>
      </c>
      <c r="S34" s="136" t="s">
        <v>197</v>
      </c>
      <c r="U34" s="260"/>
    </row>
    <row r="35" spans="1:21" ht="15" customHeight="1" x14ac:dyDescent="0.25">
      <c r="A35" s="139">
        <v>3</v>
      </c>
      <c r="B35" s="136" t="s">
        <v>206</v>
      </c>
      <c r="C35" s="104">
        <f t="shared" si="9"/>
        <v>1.4084507042253521E-2</v>
      </c>
      <c r="D35" s="108">
        <f t="shared" si="0"/>
        <v>1.8404907975460124E-2</v>
      </c>
      <c r="E35" s="109">
        <f t="shared" si="1"/>
        <v>2.0408163265306121E-2</v>
      </c>
      <c r="F35" s="109">
        <f t="shared" si="2"/>
        <v>1.2195121951219513E-2</v>
      </c>
      <c r="G35" s="109">
        <f t="shared" si="3"/>
        <v>1.2422360248447204E-2</v>
      </c>
      <c r="H35" s="109">
        <f t="shared" si="4"/>
        <v>2.5423728813559324E-2</v>
      </c>
      <c r="I35" s="109">
        <f t="shared" si="5"/>
        <v>1.5873015873015872E-2</v>
      </c>
      <c r="J35" s="108">
        <f t="shared" si="6"/>
        <v>1.8181818181818181E-2</v>
      </c>
      <c r="K35" s="110">
        <f t="shared" si="7"/>
        <v>2.4096385542168676E-2</v>
      </c>
      <c r="L35" s="110">
        <f t="shared" si="8"/>
        <v>1.7817118753277429E-3</v>
      </c>
      <c r="M35" s="116">
        <f>SUMPRODUCT(C35:L35,C4:L4)</f>
        <v>1.7752410775798453E-2</v>
      </c>
      <c r="N35" s="226">
        <v>37</v>
      </c>
      <c r="O35" s="133"/>
      <c r="P35" s="227"/>
      <c r="Q35" s="127">
        <v>31</v>
      </c>
      <c r="R35" s="150">
        <v>1.9521998030255297E-2</v>
      </c>
      <c r="S35" s="136" t="s">
        <v>225</v>
      </c>
      <c r="U35" s="260"/>
    </row>
    <row r="36" spans="1:21" ht="15" customHeight="1" x14ac:dyDescent="0.25">
      <c r="A36" s="139">
        <v>3</v>
      </c>
      <c r="B36" s="136" t="s">
        <v>207</v>
      </c>
      <c r="C36" s="104">
        <f t="shared" si="9"/>
        <v>3.5211267605633804E-2</v>
      </c>
      <c r="D36" s="108">
        <f t="shared" si="0"/>
        <v>1.8404907975460124E-2</v>
      </c>
      <c r="E36" s="109">
        <f t="shared" si="1"/>
        <v>2.0408163265306121E-2</v>
      </c>
      <c r="F36" s="109">
        <f t="shared" si="2"/>
        <v>1.2195121951219513E-2</v>
      </c>
      <c r="G36" s="109">
        <f t="shared" si="3"/>
        <v>1.8633540372670808E-2</v>
      </c>
      <c r="H36" s="109">
        <f t="shared" si="4"/>
        <v>2.5423728813559324E-2</v>
      </c>
      <c r="I36" s="109">
        <f t="shared" si="5"/>
        <v>1.0582010582010583E-2</v>
      </c>
      <c r="J36" s="108">
        <f t="shared" si="6"/>
        <v>1.8181818181818181E-2</v>
      </c>
      <c r="K36" s="110">
        <f t="shared" si="7"/>
        <v>2.4096385542168676E-2</v>
      </c>
      <c r="L36" s="110">
        <f t="shared" si="8"/>
        <v>1.2510386474986167E-2</v>
      </c>
      <c r="M36" s="116">
        <f>SUMPRODUCT(C36:L36,C4:L4)</f>
        <v>1.7158602296157031E-2</v>
      </c>
      <c r="N36" s="226">
        <v>38</v>
      </c>
      <c r="O36" s="133"/>
      <c r="P36" s="227"/>
      <c r="Q36" s="127">
        <v>32</v>
      </c>
      <c r="R36" s="150">
        <v>1.9167776774033973E-2</v>
      </c>
      <c r="S36" s="136" t="s">
        <v>182</v>
      </c>
      <c r="U36" s="260"/>
    </row>
    <row r="37" spans="1:21" ht="15" customHeight="1" x14ac:dyDescent="0.25">
      <c r="A37" s="139">
        <v>3</v>
      </c>
      <c r="B37" s="136" t="s">
        <v>208</v>
      </c>
      <c r="C37" s="104">
        <f t="shared" si="9"/>
        <v>1.4084507042253521E-2</v>
      </c>
      <c r="D37" s="108">
        <f t="shared" si="0"/>
        <v>3.6809815950920248E-2</v>
      </c>
      <c r="E37" s="109">
        <f t="shared" si="1"/>
        <v>2.0408163265306121E-2</v>
      </c>
      <c r="F37" s="109">
        <f t="shared" si="2"/>
        <v>2.4390243902439025E-2</v>
      </c>
      <c r="G37" s="109">
        <f t="shared" si="3"/>
        <v>3.7267080745341616E-2</v>
      </c>
      <c r="H37" s="109">
        <f t="shared" si="4"/>
        <v>1.6949152542372881E-2</v>
      </c>
      <c r="I37" s="109">
        <f t="shared" si="5"/>
        <v>3.1746031746031744E-2</v>
      </c>
      <c r="J37" s="108">
        <f t="shared" si="6"/>
        <v>2.7272727272727271E-2</v>
      </c>
      <c r="K37" s="110">
        <f t="shared" si="7"/>
        <v>2.4096385542168676E-2</v>
      </c>
      <c r="L37" s="110">
        <f t="shared" si="8"/>
        <v>1.9538175005757264E-2</v>
      </c>
      <c r="M37" s="116">
        <f>SUMPRODUCT(C37:L37,C4:L4)</f>
        <v>2.7569381132625276E-2</v>
      </c>
      <c r="N37" s="226">
        <v>18</v>
      </c>
      <c r="O37" s="133"/>
      <c r="P37" s="227"/>
      <c r="Q37" s="127">
        <v>33</v>
      </c>
      <c r="R37" s="150">
        <v>1.8925657152268884E-2</v>
      </c>
      <c r="S37" s="136" t="s">
        <v>205</v>
      </c>
      <c r="U37" s="260"/>
    </row>
    <row r="38" spans="1:21" ht="15" customHeight="1" x14ac:dyDescent="0.25">
      <c r="A38" s="120">
        <v>3</v>
      </c>
      <c r="B38" s="136" t="s">
        <v>209</v>
      </c>
      <c r="C38" s="104">
        <f t="shared" si="9"/>
        <v>3.5211267605633804E-2</v>
      </c>
      <c r="D38" s="108">
        <f t="shared" si="0"/>
        <v>1.2269938650306749E-2</v>
      </c>
      <c r="E38" s="109">
        <f t="shared" si="1"/>
        <v>3.0612244897959183E-2</v>
      </c>
      <c r="F38" s="109">
        <f t="shared" si="2"/>
        <v>2.4390243902439025E-2</v>
      </c>
      <c r="G38" s="109">
        <f t="shared" si="3"/>
        <v>3.7267080745341616E-2</v>
      </c>
      <c r="H38" s="109">
        <f t="shared" si="4"/>
        <v>2.5423728813559324E-2</v>
      </c>
      <c r="I38" s="109">
        <f t="shared" si="5"/>
        <v>3.1746031746031744E-2</v>
      </c>
      <c r="J38" s="108">
        <f t="shared" si="6"/>
        <v>2.7272727272727271E-2</v>
      </c>
      <c r="K38" s="110">
        <f t="shared" si="7"/>
        <v>2.4096385542168676E-2</v>
      </c>
      <c r="L38" s="110">
        <f t="shared" si="8"/>
        <v>4.7738170350934825E-3</v>
      </c>
      <c r="M38" s="116">
        <f>SUMPRODUCT(C38:L38,C4:L4)</f>
        <v>2.8267429734925756E-2</v>
      </c>
      <c r="N38" s="226">
        <v>5</v>
      </c>
      <c r="O38" s="133"/>
      <c r="P38" s="227"/>
      <c r="Q38" s="127">
        <v>34</v>
      </c>
      <c r="R38" s="150">
        <v>1.8846294218907812E-2</v>
      </c>
      <c r="S38" s="136" t="s">
        <v>193</v>
      </c>
      <c r="U38" s="260"/>
    </row>
    <row r="39" spans="1:21" x14ac:dyDescent="0.25">
      <c r="A39" s="122">
        <v>4</v>
      </c>
      <c r="B39" s="136" t="s">
        <v>157</v>
      </c>
      <c r="C39" s="104">
        <f t="shared" si="9"/>
        <v>2.8169014084507043E-2</v>
      </c>
      <c r="D39" s="108">
        <f t="shared" si="0"/>
        <v>3.6809815950920248E-2</v>
      </c>
      <c r="E39" s="109">
        <f t="shared" si="1"/>
        <v>2.0408163265306121E-2</v>
      </c>
      <c r="F39" s="109">
        <f t="shared" si="2"/>
        <v>2.4390243902439025E-2</v>
      </c>
      <c r="G39" s="109">
        <f t="shared" si="3"/>
        <v>1.8633540372670808E-2</v>
      </c>
      <c r="H39" s="109">
        <f t="shared" si="4"/>
        <v>2.5423728813559324E-2</v>
      </c>
      <c r="I39" s="109">
        <f t="shared" si="5"/>
        <v>3.1746031746031744E-2</v>
      </c>
      <c r="J39" s="108">
        <f t="shared" si="6"/>
        <v>2.7272727272727271E-2</v>
      </c>
      <c r="K39" s="110">
        <f t="shared" si="7"/>
        <v>2.4096385542168676E-2</v>
      </c>
      <c r="L39" s="110">
        <f t="shared" si="8"/>
        <v>1.3573457351912701E-2</v>
      </c>
      <c r="M39" s="116">
        <f>SUMPRODUCT(C39:L39,C4:L4)</f>
        <v>2.6252137191532198E-2</v>
      </c>
      <c r="N39" s="142">
        <v>14</v>
      </c>
      <c r="O39" s="133"/>
      <c r="P39" s="227"/>
      <c r="Q39" s="127">
        <v>35</v>
      </c>
      <c r="R39" s="150">
        <v>1.8611620304033467E-2</v>
      </c>
      <c r="S39" s="136" t="s">
        <v>158</v>
      </c>
      <c r="U39" s="260"/>
    </row>
    <row r="40" spans="1:21" x14ac:dyDescent="0.25">
      <c r="A40" s="141">
        <v>4</v>
      </c>
      <c r="B40" s="136" t="s">
        <v>158</v>
      </c>
      <c r="C40" s="104">
        <f t="shared" si="9"/>
        <v>3.5211267605633804E-2</v>
      </c>
      <c r="D40" s="108">
        <f t="shared" si="0"/>
        <v>3.6809815950920248E-2</v>
      </c>
      <c r="E40" s="109">
        <f t="shared" si="1"/>
        <v>2.0408163265306121E-2</v>
      </c>
      <c r="F40" s="109">
        <f t="shared" si="2"/>
        <v>1.2195121951219513E-2</v>
      </c>
      <c r="G40" s="109">
        <f t="shared" si="3"/>
        <v>1.2422360248447204E-2</v>
      </c>
      <c r="H40" s="109">
        <f t="shared" si="4"/>
        <v>2.5423728813559324E-2</v>
      </c>
      <c r="I40" s="109">
        <f t="shared" si="5"/>
        <v>1.5873015873015872E-2</v>
      </c>
      <c r="J40" s="108">
        <f t="shared" si="6"/>
        <v>1.8181818181818181E-2</v>
      </c>
      <c r="K40" s="110">
        <f t="shared" si="7"/>
        <v>2.4096385542168676E-2</v>
      </c>
      <c r="L40" s="110">
        <f>K274</f>
        <v>2.7832401689857093E-3</v>
      </c>
      <c r="M40" s="116">
        <f>SUMPRODUCT(C40:L40,C4:L4)</f>
        <v>1.8611620304033467E-2</v>
      </c>
      <c r="N40" s="142">
        <v>35</v>
      </c>
      <c r="O40" s="133"/>
      <c r="P40" s="227"/>
      <c r="Q40" s="127">
        <v>36</v>
      </c>
      <c r="R40" s="150">
        <v>1.7941282291033551E-2</v>
      </c>
      <c r="S40" s="136" t="s">
        <v>179</v>
      </c>
      <c r="U40" s="260"/>
    </row>
    <row r="41" spans="1:21" x14ac:dyDescent="0.25">
      <c r="A41" s="141">
        <v>4</v>
      </c>
      <c r="B41" s="136" t="s">
        <v>159</v>
      </c>
      <c r="C41" s="104">
        <f t="shared" si="9"/>
        <v>3.5211267605633804E-2</v>
      </c>
      <c r="D41" s="108">
        <f t="shared" si="0"/>
        <v>3.6809815950920248E-2</v>
      </c>
      <c r="E41" s="109">
        <f t="shared" si="1"/>
        <v>1.020408163265306E-2</v>
      </c>
      <c r="F41" s="109">
        <f t="shared" si="2"/>
        <v>1.2195121951219513E-2</v>
      </c>
      <c r="G41" s="109">
        <f t="shared" si="3"/>
        <v>1.8633540372670808E-2</v>
      </c>
      <c r="H41" s="109">
        <f t="shared" si="4"/>
        <v>1.6949152542372881E-2</v>
      </c>
      <c r="I41" s="109">
        <f t="shared" si="5"/>
        <v>3.1746031746031744E-2</v>
      </c>
      <c r="J41" s="108">
        <f t="shared" si="6"/>
        <v>2.7272727272727271E-2</v>
      </c>
      <c r="K41" s="110">
        <f t="shared" si="7"/>
        <v>2.4096385542168676E-2</v>
      </c>
      <c r="L41" s="110">
        <f>K275</f>
        <v>8.3089367243768086E-2</v>
      </c>
      <c r="M41" s="116">
        <f>SUMPRODUCT(C41:L41,C4:L4)</f>
        <v>2.5938024601697907E-2</v>
      </c>
      <c r="N41" s="142">
        <v>15</v>
      </c>
      <c r="O41" s="133"/>
      <c r="P41" s="227"/>
      <c r="Q41" s="127">
        <v>37</v>
      </c>
      <c r="R41" s="150">
        <v>1.7752410775798453E-2</v>
      </c>
      <c r="S41" s="136" t="s">
        <v>206</v>
      </c>
      <c r="U41" s="260"/>
    </row>
    <row r="42" spans="1:21" x14ac:dyDescent="0.25">
      <c r="A42" s="141">
        <v>4</v>
      </c>
      <c r="B42" s="136" t="s">
        <v>160</v>
      </c>
      <c r="C42" s="104">
        <f t="shared" si="9"/>
        <v>2.8169014084507043E-2</v>
      </c>
      <c r="D42" s="108">
        <f t="shared" si="0"/>
        <v>1.8404907975460124E-2</v>
      </c>
      <c r="E42" s="109">
        <f t="shared" si="1"/>
        <v>2.0408163265306121E-2</v>
      </c>
      <c r="F42" s="109">
        <f t="shared" si="2"/>
        <v>2.4390243902439025E-2</v>
      </c>
      <c r="G42" s="109">
        <f t="shared" si="3"/>
        <v>1.2422360248447204E-2</v>
      </c>
      <c r="H42" s="109">
        <f t="shared" si="4"/>
        <v>2.5423728813559324E-2</v>
      </c>
      <c r="I42" s="109">
        <f t="shared" si="5"/>
        <v>3.1746031746031744E-2</v>
      </c>
      <c r="J42" s="108">
        <f t="shared" si="6"/>
        <v>2.7272727272727271E-2</v>
      </c>
      <c r="K42" s="110">
        <f t="shared" si="7"/>
        <v>2.4096385542168676E-2</v>
      </c>
      <c r="L42" s="110">
        <f t="shared" si="8"/>
        <v>2.6309667256927544E-2</v>
      </c>
      <c r="M42" s="116">
        <f>SUMPRODUCT(C42:L42,C4:L4)</f>
        <v>2.5493905959139175E-2</v>
      </c>
      <c r="N42" s="142">
        <v>19</v>
      </c>
      <c r="O42" s="133"/>
      <c r="P42" s="227"/>
      <c r="Q42" s="127">
        <v>38</v>
      </c>
      <c r="R42" s="150">
        <v>1.7158602296157031E-2</v>
      </c>
      <c r="S42" s="136" t="s">
        <v>207</v>
      </c>
      <c r="U42" s="260"/>
    </row>
    <row r="43" spans="1:21" x14ac:dyDescent="0.25">
      <c r="A43" s="141">
        <v>4</v>
      </c>
      <c r="B43" s="136" t="s">
        <v>161</v>
      </c>
      <c r="C43" s="104">
        <f t="shared" si="9"/>
        <v>3.5211267605633804E-2</v>
      </c>
      <c r="D43" s="108">
        <f t="shared" si="0"/>
        <v>1.8404907975460124E-2</v>
      </c>
      <c r="E43" s="109">
        <f t="shared" si="1"/>
        <v>1.020408163265306E-2</v>
      </c>
      <c r="F43" s="109">
        <f t="shared" si="2"/>
        <v>1.2195121951219513E-2</v>
      </c>
      <c r="G43" s="109">
        <f t="shared" si="3"/>
        <v>3.7267080745341616E-2</v>
      </c>
      <c r="H43" s="109">
        <f t="shared" si="4"/>
        <v>1.6949152542372881E-2</v>
      </c>
      <c r="I43" s="109">
        <f t="shared" si="5"/>
        <v>3.1746031746031744E-2</v>
      </c>
      <c r="J43" s="108">
        <f t="shared" si="6"/>
        <v>2.7272727272727271E-2</v>
      </c>
      <c r="K43" s="110">
        <f t="shared" si="7"/>
        <v>2.4096385542168676E-2</v>
      </c>
      <c r="L43" s="110">
        <f t="shared" si="8"/>
        <v>7.2074812245098083E-2</v>
      </c>
      <c r="M43" s="116">
        <f>SUMPRODUCT(C43:L43,C4:L4)</f>
        <v>2.6849146195915323E-2</v>
      </c>
      <c r="N43" s="142">
        <v>11</v>
      </c>
      <c r="O43" s="133"/>
      <c r="P43" s="227"/>
      <c r="Q43" s="127">
        <v>39</v>
      </c>
      <c r="R43" s="150">
        <v>1.7149485926076485E-2</v>
      </c>
      <c r="S43" s="136" t="s">
        <v>190</v>
      </c>
      <c r="U43" s="260"/>
    </row>
    <row r="44" spans="1:21" x14ac:dyDescent="0.25">
      <c r="A44" s="141">
        <v>4</v>
      </c>
      <c r="B44" s="136" t="s">
        <v>162</v>
      </c>
      <c r="C44" s="104">
        <f t="shared" si="9"/>
        <v>1.4084507042253521E-2</v>
      </c>
      <c r="D44" s="108">
        <f t="shared" si="0"/>
        <v>3.6809815950920248E-2</v>
      </c>
      <c r="E44" s="109">
        <f t="shared" si="1"/>
        <v>2.0408163265306121E-2</v>
      </c>
      <c r="F44" s="109">
        <f t="shared" si="2"/>
        <v>1.2195121951219513E-2</v>
      </c>
      <c r="G44" s="109">
        <f t="shared" si="3"/>
        <v>1.2422360248447204E-2</v>
      </c>
      <c r="H44" s="109">
        <f t="shared" si="4"/>
        <v>2.5423728813559324E-2</v>
      </c>
      <c r="I44" s="109">
        <f t="shared" si="5"/>
        <v>3.1746031746031744E-2</v>
      </c>
      <c r="J44" s="108">
        <f t="shared" si="6"/>
        <v>2.7272727272727271E-2</v>
      </c>
      <c r="K44" s="110">
        <f t="shared" si="7"/>
        <v>2.4096385542168676E-2</v>
      </c>
      <c r="L44" s="110">
        <f t="shared" si="8"/>
        <v>7.6998667852155277E-3</v>
      </c>
      <c r="M44" s="116">
        <f>SUMPRODUCT(C44:L44,C4:L4)</f>
        <v>2.4556060486941627E-2</v>
      </c>
      <c r="N44" s="142">
        <v>20</v>
      </c>
      <c r="O44" s="133"/>
      <c r="P44" s="227"/>
      <c r="Q44" s="127">
        <v>40</v>
      </c>
      <c r="R44" s="150">
        <v>1.6973917946754478E-2</v>
      </c>
      <c r="S44" s="136" t="s">
        <v>181</v>
      </c>
      <c r="U44" s="260"/>
    </row>
    <row r="45" spans="1:21" x14ac:dyDescent="0.25">
      <c r="A45" s="122">
        <v>4</v>
      </c>
      <c r="B45" s="136" t="s">
        <v>163</v>
      </c>
      <c r="C45" s="104">
        <f t="shared" si="9"/>
        <v>3.5211267605633804E-2</v>
      </c>
      <c r="D45" s="108">
        <f t="shared" si="0"/>
        <v>3.6809815950920248E-2</v>
      </c>
      <c r="E45" s="109">
        <f t="shared" si="1"/>
        <v>3.0612244897959183E-2</v>
      </c>
      <c r="F45" s="109">
        <f t="shared" si="2"/>
        <v>2.4390243902439025E-2</v>
      </c>
      <c r="G45" s="109">
        <f t="shared" si="3"/>
        <v>3.7267080745341616E-2</v>
      </c>
      <c r="H45" s="109">
        <f t="shared" si="4"/>
        <v>2.5423728813559324E-2</v>
      </c>
      <c r="I45" s="109">
        <f t="shared" si="5"/>
        <v>3.1746031746031744E-2</v>
      </c>
      <c r="J45" s="108">
        <f t="shared" si="6"/>
        <v>2.7272727272727271E-2</v>
      </c>
      <c r="K45" s="110">
        <f t="shared" si="7"/>
        <v>1.2048192771084338E-2</v>
      </c>
      <c r="L45" s="110">
        <f t="shared" si="8"/>
        <v>1.8024669585564933E-2</v>
      </c>
      <c r="M45" s="116">
        <f>SUMPRODUCT(C45:L45,C4:L4)</f>
        <v>2.687576355336092E-2</v>
      </c>
      <c r="N45" s="142">
        <v>10</v>
      </c>
      <c r="O45" s="133"/>
      <c r="P45" s="227"/>
      <c r="Q45" s="127">
        <v>41</v>
      </c>
      <c r="R45" s="150">
        <v>1.6718046598687239E-2</v>
      </c>
      <c r="S45" s="136" t="s">
        <v>178</v>
      </c>
      <c r="U45" s="260"/>
    </row>
    <row r="46" spans="1:21" x14ac:dyDescent="0.25">
      <c r="A46" s="141">
        <v>4</v>
      </c>
      <c r="B46" s="136" t="s">
        <v>164</v>
      </c>
      <c r="C46" s="104">
        <f t="shared" si="9"/>
        <v>2.1126760563380281E-2</v>
      </c>
      <c r="D46" s="108">
        <f t="shared" si="0"/>
        <v>3.6809815950920248E-2</v>
      </c>
      <c r="E46" s="109">
        <f t="shared" si="1"/>
        <v>2.0408163265306121E-2</v>
      </c>
      <c r="F46" s="109">
        <f t="shared" si="2"/>
        <v>2.4390243902439025E-2</v>
      </c>
      <c r="G46" s="109">
        <f t="shared" si="3"/>
        <v>3.7267080745341616E-2</v>
      </c>
      <c r="H46" s="109">
        <f t="shared" si="4"/>
        <v>2.5423728813559324E-2</v>
      </c>
      <c r="I46" s="109">
        <f t="shared" si="5"/>
        <v>3.1746031746031744E-2</v>
      </c>
      <c r="J46" s="108">
        <f t="shared" si="6"/>
        <v>9.0909090909090905E-3</v>
      </c>
      <c r="K46" s="110">
        <f t="shared" si="7"/>
        <v>2.4096385542168676E-2</v>
      </c>
      <c r="L46" s="110">
        <f t="shared" si="8"/>
        <v>3.5892189178234328E-2</v>
      </c>
      <c r="M46" s="116">
        <f>SUMPRODUCT(C46:L46,C4:L4)</f>
        <v>2.6712642369119483E-2</v>
      </c>
      <c r="N46" s="142">
        <v>12</v>
      </c>
      <c r="O46" s="133"/>
      <c r="P46" s="227"/>
      <c r="Q46" s="127">
        <v>42</v>
      </c>
      <c r="R46" s="150">
        <v>1.6638935680535639E-2</v>
      </c>
      <c r="S46" s="136" t="s">
        <v>204</v>
      </c>
      <c r="U46" s="260"/>
    </row>
    <row r="47" spans="1:21" x14ac:dyDescent="0.25">
      <c r="A47" s="141">
        <v>4</v>
      </c>
      <c r="B47" s="136" t="s">
        <v>165</v>
      </c>
      <c r="C47" s="104">
        <f t="shared" si="9"/>
        <v>3.5211267605633804E-2</v>
      </c>
      <c r="D47" s="108">
        <f t="shared" si="0"/>
        <v>3.6809815950920248E-2</v>
      </c>
      <c r="E47" s="109">
        <f t="shared" si="1"/>
        <v>2.0408163265306121E-2</v>
      </c>
      <c r="F47" s="109">
        <f t="shared" si="2"/>
        <v>2.4390243902439025E-2</v>
      </c>
      <c r="G47" s="109">
        <f t="shared" si="3"/>
        <v>3.7267080745341616E-2</v>
      </c>
      <c r="H47" s="109">
        <f t="shared" si="4"/>
        <v>2.5423728813559324E-2</v>
      </c>
      <c r="I47" s="109">
        <f t="shared" si="5"/>
        <v>3.1746031746031744E-2</v>
      </c>
      <c r="J47" s="108">
        <f t="shared" si="6"/>
        <v>2.7272727272727271E-2</v>
      </c>
      <c r="K47" s="110">
        <f t="shared" si="7"/>
        <v>2.4096385542168676E-2</v>
      </c>
      <c r="L47" s="110">
        <f t="shared" si="8"/>
        <v>3.5437694815477566E-2</v>
      </c>
      <c r="M47" s="116">
        <f>SUMPRODUCT(C47:L47,C4:L4)</f>
        <v>2.8633160594563462E-2</v>
      </c>
      <c r="N47" s="142">
        <v>4</v>
      </c>
      <c r="O47" s="133"/>
      <c r="P47" s="227"/>
      <c r="Q47" s="127">
        <v>43</v>
      </c>
      <c r="R47" s="150">
        <v>1.5924737567476394E-2</v>
      </c>
      <c r="S47" s="136" t="s">
        <v>195</v>
      </c>
      <c r="U47" s="260"/>
    </row>
    <row r="48" spans="1:21" x14ac:dyDescent="0.25">
      <c r="A48" s="141">
        <v>4</v>
      </c>
      <c r="B48" s="136" t="s">
        <v>166</v>
      </c>
      <c r="C48" s="104">
        <f t="shared" si="9"/>
        <v>7.0422535211267607E-3</v>
      </c>
      <c r="D48" s="108">
        <f t="shared" si="0"/>
        <v>3.6809815950920248E-2</v>
      </c>
      <c r="E48" s="109">
        <f t="shared" si="1"/>
        <v>2.0408163265306121E-2</v>
      </c>
      <c r="F48" s="109">
        <f t="shared" si="2"/>
        <v>1.2195121951219513E-2</v>
      </c>
      <c r="G48" s="109">
        <f t="shared" si="3"/>
        <v>1.8633540372670808E-2</v>
      </c>
      <c r="H48" s="109">
        <f t="shared" si="4"/>
        <v>2.5423728813559324E-2</v>
      </c>
      <c r="I48" s="109">
        <f t="shared" si="5"/>
        <v>3.1746031746031744E-2</v>
      </c>
      <c r="J48" s="108">
        <f t="shared" si="6"/>
        <v>1.8181818181818181E-2</v>
      </c>
      <c r="K48" s="110">
        <f t="shared" si="7"/>
        <v>2.4096385542168676E-2</v>
      </c>
      <c r="L48" s="110">
        <f t="shared" si="8"/>
        <v>4.9767298342821321E-3</v>
      </c>
      <c r="M48" s="116">
        <f>SUMPRODUCT(C48:L48,C4:L4)</f>
        <v>2.4090183291520705E-2</v>
      </c>
      <c r="N48" s="142">
        <v>23</v>
      </c>
      <c r="O48" s="133"/>
      <c r="P48" s="227"/>
      <c r="Q48" s="228"/>
      <c r="R48" s="229"/>
      <c r="S48" s="230"/>
    </row>
    <row r="49" spans="1:19" ht="15.75" thickBot="1" x14ac:dyDescent="0.3">
      <c r="C49" s="48"/>
      <c r="D49" s="48"/>
      <c r="E49" s="48"/>
      <c r="F49" s="48"/>
      <c r="G49" s="48"/>
      <c r="H49" s="48"/>
      <c r="J49" s="48"/>
      <c r="P49" s="44"/>
      <c r="Q49" s="44"/>
      <c r="R49" s="44"/>
      <c r="S49" s="44"/>
    </row>
    <row r="50" spans="1:19" ht="22.5" customHeight="1" thickBot="1" x14ac:dyDescent="0.3">
      <c r="A50" s="320" t="s">
        <v>215</v>
      </c>
      <c r="B50" s="308"/>
      <c r="C50" s="313" t="s">
        <v>8</v>
      </c>
      <c r="D50" s="315"/>
      <c r="G50" s="313" t="s">
        <v>221</v>
      </c>
      <c r="H50" s="315"/>
      <c r="I50" s="313" t="s">
        <v>8</v>
      </c>
      <c r="J50" s="315"/>
      <c r="K50"/>
      <c r="M50" s="95"/>
      <c r="N50" s="143"/>
      <c r="O50" s="95"/>
      <c r="P50" s="95"/>
      <c r="Q50" s="95"/>
      <c r="S50" s="221" t="s">
        <v>2</v>
      </c>
    </row>
    <row r="51" spans="1:19" ht="14.25" customHeight="1" thickBot="1" x14ac:dyDescent="0.3">
      <c r="A51" s="191" t="s">
        <v>186</v>
      </c>
      <c r="B51" s="193" t="s">
        <v>58</v>
      </c>
      <c r="C51" s="192" t="s">
        <v>64</v>
      </c>
      <c r="D51" s="201" t="s">
        <v>65</v>
      </c>
      <c r="E51" s="22"/>
      <c r="G51" s="191" t="s">
        <v>186</v>
      </c>
      <c r="H51" s="192" t="s">
        <v>58</v>
      </c>
      <c r="I51" s="192" t="s">
        <v>64</v>
      </c>
      <c r="J51" s="215" t="s">
        <v>65</v>
      </c>
      <c r="K51" s="22"/>
      <c r="L51" s="49"/>
      <c r="M51" s="22"/>
      <c r="O51" s="22"/>
      <c r="P51" s="22"/>
      <c r="R51" s="35"/>
      <c r="S51" s="222" t="s">
        <v>25</v>
      </c>
    </row>
    <row r="52" spans="1:19" ht="14.25" customHeight="1" x14ac:dyDescent="0.25">
      <c r="A52" s="159">
        <v>1</v>
      </c>
      <c r="B52" s="160" t="s">
        <v>225</v>
      </c>
      <c r="C52" s="209">
        <f>'Memória de Cálculo'!H4</f>
        <v>4</v>
      </c>
      <c r="D52" s="188">
        <f>'Memória de Cálculo'!I4</f>
        <v>2.8169014084507043E-2</v>
      </c>
      <c r="E52" s="22"/>
      <c r="G52" s="159">
        <v>1</v>
      </c>
      <c r="H52" s="160" t="s">
        <v>225</v>
      </c>
      <c r="I52" s="162">
        <f>'Memória de Cálculo'!P52</f>
        <v>3</v>
      </c>
      <c r="J52" s="164">
        <f>I52/I95</f>
        <v>2.5423728813559324E-2</v>
      </c>
      <c r="K52" s="22"/>
      <c r="L52" s="49"/>
      <c r="M52" s="22"/>
      <c r="O52" s="22"/>
      <c r="P52" s="22"/>
      <c r="R52" s="35"/>
      <c r="S52" s="222" t="s">
        <v>30</v>
      </c>
    </row>
    <row r="53" spans="1:19" ht="14.25" customHeight="1" x14ac:dyDescent="0.25">
      <c r="A53" s="121">
        <v>1</v>
      </c>
      <c r="B53" s="137" t="s">
        <v>177</v>
      </c>
      <c r="C53" s="17">
        <f>'Memória de Cálculo'!H5</f>
        <v>4</v>
      </c>
      <c r="D53" s="100">
        <f>'Memória de Cálculo'!I5</f>
        <v>2.8169014084507043E-2</v>
      </c>
      <c r="E53" s="22"/>
      <c r="G53" s="121">
        <v>1</v>
      </c>
      <c r="H53" s="123" t="s">
        <v>177</v>
      </c>
      <c r="I53" s="162">
        <f>'Memória de Cálculo'!P53</f>
        <v>3</v>
      </c>
      <c r="J53" s="104">
        <f>I53/I95</f>
        <v>2.5423728813559324E-2</v>
      </c>
      <c r="K53" s="22"/>
      <c r="L53" s="49"/>
      <c r="M53" s="22"/>
      <c r="O53" s="22"/>
      <c r="P53" s="22"/>
      <c r="R53" s="35"/>
      <c r="S53" s="222" t="s">
        <v>33</v>
      </c>
    </row>
    <row r="54" spans="1:19" ht="14.25" customHeight="1" x14ac:dyDescent="0.25">
      <c r="A54" s="121">
        <v>1</v>
      </c>
      <c r="B54" s="137" t="s">
        <v>178</v>
      </c>
      <c r="C54" s="17">
        <f>'Memória de Cálculo'!H6</f>
        <v>5</v>
      </c>
      <c r="D54" s="100">
        <f>'Memória de Cálculo'!I6</f>
        <v>3.5211267605633804E-2</v>
      </c>
      <c r="E54" s="22"/>
      <c r="G54" s="121">
        <v>1</v>
      </c>
      <c r="H54" s="123" t="s">
        <v>178</v>
      </c>
      <c r="I54" s="162">
        <f>'Memória de Cálculo'!P54</f>
        <v>2</v>
      </c>
      <c r="J54" s="104">
        <f>I54/I95</f>
        <v>1.6949152542372881E-2</v>
      </c>
      <c r="K54" s="22"/>
      <c r="L54" s="49"/>
      <c r="M54" s="22"/>
      <c r="O54" s="22"/>
      <c r="P54" s="22"/>
      <c r="R54" s="35"/>
      <c r="S54" s="222" t="s">
        <v>37</v>
      </c>
    </row>
    <row r="55" spans="1:19" ht="14.25" customHeight="1" x14ac:dyDescent="0.25">
      <c r="A55" s="121">
        <v>1</v>
      </c>
      <c r="B55" s="137" t="s">
        <v>179</v>
      </c>
      <c r="C55" s="17">
        <f>'Memória de Cálculo'!H7</f>
        <v>1</v>
      </c>
      <c r="D55" s="100">
        <f>'Memória de Cálculo'!I7</f>
        <v>7.0422535211267607E-3</v>
      </c>
      <c r="E55" s="22"/>
      <c r="G55" s="121">
        <v>1</v>
      </c>
      <c r="H55" s="123" t="s">
        <v>179</v>
      </c>
      <c r="I55" s="162">
        <f>'Memória de Cálculo'!P55</f>
        <v>3</v>
      </c>
      <c r="J55" s="104">
        <f>I55/I95</f>
        <v>2.5423728813559324E-2</v>
      </c>
      <c r="K55" s="22"/>
      <c r="L55" s="49"/>
      <c r="M55" s="22"/>
      <c r="O55" s="22"/>
      <c r="P55" s="22"/>
      <c r="R55" s="35"/>
      <c r="S55" s="222" t="s">
        <v>41</v>
      </c>
    </row>
    <row r="56" spans="1:19" ht="14.25" customHeight="1" x14ac:dyDescent="0.25">
      <c r="A56" s="121">
        <v>1</v>
      </c>
      <c r="B56" s="137" t="s">
        <v>180</v>
      </c>
      <c r="C56" s="17">
        <f>'Memória de Cálculo'!H8</f>
        <v>1</v>
      </c>
      <c r="D56" s="100">
        <f>'Memória de Cálculo'!I8</f>
        <v>7.0422535211267607E-3</v>
      </c>
      <c r="E56" s="22"/>
      <c r="G56" s="121">
        <v>1</v>
      </c>
      <c r="H56" s="137" t="s">
        <v>180</v>
      </c>
      <c r="I56" s="162">
        <f>'Memória de Cálculo'!P56</f>
        <v>2</v>
      </c>
      <c r="J56" s="104">
        <f>I56/I95</f>
        <v>1.6949152542372881E-2</v>
      </c>
      <c r="K56" s="22"/>
      <c r="L56" s="49"/>
      <c r="M56" s="22"/>
      <c r="O56" s="22"/>
      <c r="P56" s="22"/>
      <c r="R56" s="35"/>
      <c r="S56" s="222" t="s">
        <v>46</v>
      </c>
    </row>
    <row r="57" spans="1:19" ht="14.25" customHeight="1" x14ac:dyDescent="0.25">
      <c r="A57" s="121">
        <v>1</v>
      </c>
      <c r="B57" s="137" t="s">
        <v>181</v>
      </c>
      <c r="C57" s="17">
        <f>'Memória de Cálculo'!H9</f>
        <v>1</v>
      </c>
      <c r="D57" s="100">
        <f>'Memória de Cálculo'!I9</f>
        <v>7.0422535211267607E-3</v>
      </c>
      <c r="E57" s="22"/>
      <c r="G57" s="121">
        <v>1</v>
      </c>
      <c r="H57" s="123" t="s">
        <v>181</v>
      </c>
      <c r="I57" s="162">
        <f>'Memória de Cálculo'!P57</f>
        <v>3</v>
      </c>
      <c r="J57" s="104">
        <f>I57/I95</f>
        <v>2.5423728813559324E-2</v>
      </c>
      <c r="K57" s="22"/>
      <c r="L57" s="49"/>
      <c r="M57" s="22"/>
      <c r="O57" s="22"/>
      <c r="P57" s="22"/>
      <c r="S57" s="222" t="s">
        <v>48</v>
      </c>
    </row>
    <row r="58" spans="1:19" ht="14.25" customHeight="1" x14ac:dyDescent="0.25">
      <c r="A58" s="121">
        <v>1</v>
      </c>
      <c r="B58" s="137" t="s">
        <v>182</v>
      </c>
      <c r="C58" s="17">
        <f>'Memória de Cálculo'!H10</f>
        <v>4</v>
      </c>
      <c r="D58" s="100">
        <f>'Memória de Cálculo'!I10</f>
        <v>2.8169014084507043E-2</v>
      </c>
      <c r="E58" s="22"/>
      <c r="G58" s="121">
        <v>1</v>
      </c>
      <c r="H58" s="123" t="s">
        <v>182</v>
      </c>
      <c r="I58" s="162">
        <f>'Memória de Cálculo'!P58</f>
        <v>2</v>
      </c>
      <c r="J58" s="104">
        <f>I58/I95</f>
        <v>1.6949152542372881E-2</v>
      </c>
      <c r="K58" s="22"/>
      <c r="L58" s="49"/>
      <c r="M58" s="22"/>
      <c r="O58" s="22"/>
      <c r="P58" s="22"/>
      <c r="S58" s="222" t="s">
        <v>49</v>
      </c>
    </row>
    <row r="59" spans="1:19" ht="14.25" customHeight="1" x14ac:dyDescent="0.25">
      <c r="A59" s="121">
        <v>1</v>
      </c>
      <c r="B59" s="137" t="s">
        <v>183</v>
      </c>
      <c r="C59" s="17">
        <f>'Memória de Cálculo'!H11</f>
        <v>1</v>
      </c>
      <c r="D59" s="100">
        <f>'Memória de Cálculo'!I11</f>
        <v>7.0422535211267607E-3</v>
      </c>
      <c r="E59" s="22"/>
      <c r="G59" s="121">
        <v>1</v>
      </c>
      <c r="H59" s="123" t="s">
        <v>183</v>
      </c>
      <c r="I59" s="162">
        <f>'Memória de Cálculo'!P59</f>
        <v>3</v>
      </c>
      <c r="J59" s="104">
        <f>I59/I95</f>
        <v>2.5423728813559324E-2</v>
      </c>
      <c r="K59" s="22"/>
      <c r="L59" s="49"/>
      <c r="M59" s="22"/>
      <c r="O59" s="22"/>
      <c r="P59" s="22"/>
      <c r="S59" s="222" t="s">
        <v>53</v>
      </c>
    </row>
    <row r="60" spans="1:19" ht="14.25" customHeight="1" thickBot="1" x14ac:dyDescent="0.3">
      <c r="A60" s="121">
        <v>1</v>
      </c>
      <c r="B60" s="137" t="s">
        <v>184</v>
      </c>
      <c r="C60" s="17">
        <f>'Memória de Cálculo'!H12</f>
        <v>1</v>
      </c>
      <c r="D60" s="100">
        <f>'Memória de Cálculo'!I12</f>
        <v>7.0422535211267607E-3</v>
      </c>
      <c r="E60" s="22"/>
      <c r="G60" s="121">
        <v>1</v>
      </c>
      <c r="H60" s="123" t="s">
        <v>184</v>
      </c>
      <c r="I60" s="162">
        <f>'Memória de Cálculo'!P60</f>
        <v>2</v>
      </c>
      <c r="J60" s="104">
        <f>I60/I95</f>
        <v>1.6949152542372881E-2</v>
      </c>
      <c r="K60" s="22"/>
      <c r="L60" s="49"/>
      <c r="M60" s="22"/>
      <c r="O60" s="22"/>
      <c r="P60" s="22"/>
      <c r="S60" s="223" t="s">
        <v>54</v>
      </c>
    </row>
    <row r="61" spans="1:19" ht="14.25" customHeight="1" x14ac:dyDescent="0.25">
      <c r="A61" s="121">
        <v>1</v>
      </c>
      <c r="B61" s="137" t="s">
        <v>185</v>
      </c>
      <c r="C61" s="17">
        <f>'Memória de Cálculo'!H13</f>
        <v>5</v>
      </c>
      <c r="D61" s="100">
        <f>'Memória de Cálculo'!I13</f>
        <v>3.5211267605633804E-2</v>
      </c>
      <c r="E61" s="22"/>
      <c r="G61" s="121">
        <v>1</v>
      </c>
      <c r="H61" s="123" t="s">
        <v>185</v>
      </c>
      <c r="I61" s="162">
        <f>'Memória de Cálculo'!P61</f>
        <v>2</v>
      </c>
      <c r="J61" s="104">
        <f>I61/I95</f>
        <v>1.6949152542372881E-2</v>
      </c>
      <c r="K61" s="22"/>
      <c r="L61" s="49"/>
      <c r="M61" s="22"/>
      <c r="O61" s="22"/>
      <c r="P61" s="22"/>
    </row>
    <row r="62" spans="1:19" ht="14.25" customHeight="1" x14ac:dyDescent="0.25">
      <c r="A62" s="119">
        <v>2</v>
      </c>
      <c r="B62" s="137" t="s">
        <v>187</v>
      </c>
      <c r="C62" s="17">
        <f>'Memória de Cálculo'!H14</f>
        <v>2</v>
      </c>
      <c r="D62" s="100">
        <f>'Memória de Cálculo'!I14</f>
        <v>1.4084507042253521E-2</v>
      </c>
      <c r="E62" s="22"/>
      <c r="G62" s="119">
        <v>2</v>
      </c>
      <c r="H62" s="123" t="s">
        <v>187</v>
      </c>
      <c r="I62" s="162">
        <f>'Memória de Cálculo'!P62</f>
        <v>3</v>
      </c>
      <c r="J62" s="104">
        <f>I62/I95</f>
        <v>2.5423728813559324E-2</v>
      </c>
      <c r="K62" s="22"/>
      <c r="L62" s="49"/>
      <c r="M62" s="22"/>
      <c r="O62" s="22"/>
      <c r="P62" s="22"/>
    </row>
    <row r="63" spans="1:19" ht="14.25" customHeight="1" x14ac:dyDescent="0.25">
      <c r="A63" s="119">
        <v>2</v>
      </c>
      <c r="B63" s="137" t="s">
        <v>188</v>
      </c>
      <c r="C63" s="17">
        <f>'Memória de Cálculo'!H15</f>
        <v>5</v>
      </c>
      <c r="D63" s="100">
        <f>'Memória de Cálculo'!I15</f>
        <v>3.5211267605633804E-2</v>
      </c>
      <c r="E63" s="22"/>
      <c r="G63" s="119">
        <v>2</v>
      </c>
      <c r="H63" s="123" t="s">
        <v>188</v>
      </c>
      <c r="I63" s="162">
        <f>'Memória de Cálculo'!P63</f>
        <v>3</v>
      </c>
      <c r="J63" s="104">
        <f>I63/I95</f>
        <v>2.5423728813559324E-2</v>
      </c>
      <c r="K63" s="22"/>
      <c r="L63" s="49"/>
      <c r="M63" s="22"/>
      <c r="O63" s="22"/>
      <c r="P63" s="22"/>
    </row>
    <row r="64" spans="1:19" ht="14.25" customHeight="1" x14ac:dyDescent="0.25">
      <c r="A64" s="119">
        <v>2</v>
      </c>
      <c r="B64" s="137" t="s">
        <v>189</v>
      </c>
      <c r="C64" s="17">
        <f>'Memória de Cálculo'!H16</f>
        <v>3</v>
      </c>
      <c r="D64" s="100">
        <f>'Memória de Cálculo'!I16</f>
        <v>2.1126760563380281E-2</v>
      </c>
      <c r="E64" s="22"/>
      <c r="G64" s="119">
        <v>2</v>
      </c>
      <c r="H64" s="123" t="s">
        <v>189</v>
      </c>
      <c r="I64" s="162">
        <f>'Memória de Cálculo'!P64</f>
        <v>3</v>
      </c>
      <c r="J64" s="104">
        <f>I64/I95</f>
        <v>2.5423728813559324E-2</v>
      </c>
      <c r="K64" s="22"/>
      <c r="L64" s="49"/>
      <c r="M64" s="22"/>
      <c r="O64" s="22"/>
      <c r="P64" s="22"/>
    </row>
    <row r="65" spans="1:16" ht="14.25" customHeight="1" x14ac:dyDescent="0.25">
      <c r="A65" s="119">
        <v>2</v>
      </c>
      <c r="B65" s="137" t="s">
        <v>190</v>
      </c>
      <c r="C65" s="17">
        <f>'Memória de Cálculo'!H17</f>
        <v>5</v>
      </c>
      <c r="D65" s="100">
        <f>'Memória de Cálculo'!I17</f>
        <v>3.5211267605633804E-2</v>
      </c>
      <c r="E65" s="22"/>
      <c r="G65" s="119">
        <v>2</v>
      </c>
      <c r="H65" s="123" t="s">
        <v>190</v>
      </c>
      <c r="I65" s="162">
        <f>'Memória de Cálculo'!P65</f>
        <v>3</v>
      </c>
      <c r="J65" s="104">
        <f>I65/I95</f>
        <v>2.5423728813559324E-2</v>
      </c>
      <c r="K65" s="22"/>
      <c r="L65" s="49"/>
      <c r="M65" s="22"/>
      <c r="O65" s="22"/>
      <c r="P65" s="22"/>
    </row>
    <row r="66" spans="1:16" ht="14.25" customHeight="1" x14ac:dyDescent="0.25">
      <c r="A66" s="119">
        <v>2</v>
      </c>
      <c r="B66" s="137" t="s">
        <v>191</v>
      </c>
      <c r="C66" s="17">
        <f>'Memória de Cálculo'!H18</f>
        <v>5</v>
      </c>
      <c r="D66" s="100">
        <f>'Memória de Cálculo'!I18</f>
        <v>3.5211267605633804E-2</v>
      </c>
      <c r="E66" s="22"/>
      <c r="G66" s="119">
        <v>2</v>
      </c>
      <c r="H66" s="123" t="s">
        <v>191</v>
      </c>
      <c r="I66" s="162">
        <f>'Memória de Cálculo'!P66</f>
        <v>3</v>
      </c>
      <c r="J66" s="104">
        <f>I66/I95</f>
        <v>2.5423728813559324E-2</v>
      </c>
      <c r="K66" s="22"/>
      <c r="L66" s="49"/>
      <c r="M66" s="22"/>
      <c r="O66" s="22"/>
      <c r="P66" s="22"/>
    </row>
    <row r="67" spans="1:16" ht="14.25" customHeight="1" x14ac:dyDescent="0.25">
      <c r="A67" s="119">
        <v>2</v>
      </c>
      <c r="B67" s="137" t="s">
        <v>192</v>
      </c>
      <c r="C67" s="17">
        <f>'Memória de Cálculo'!H19</f>
        <v>5</v>
      </c>
      <c r="D67" s="100">
        <f>'Memória de Cálculo'!I19</f>
        <v>3.5211267605633804E-2</v>
      </c>
      <c r="E67" s="22"/>
      <c r="G67" s="119">
        <v>2</v>
      </c>
      <c r="H67" s="123" t="s">
        <v>192</v>
      </c>
      <c r="I67" s="162">
        <f>'Memória de Cálculo'!P67</f>
        <v>3</v>
      </c>
      <c r="J67" s="104">
        <f>I67/I95</f>
        <v>2.5423728813559324E-2</v>
      </c>
      <c r="K67" s="22"/>
      <c r="L67" s="49"/>
      <c r="M67" s="22"/>
      <c r="O67" s="22"/>
      <c r="P67" s="22"/>
    </row>
    <row r="68" spans="1:16" ht="14.25" customHeight="1" x14ac:dyDescent="0.25">
      <c r="A68" s="119">
        <v>2</v>
      </c>
      <c r="B68" s="137" t="s">
        <v>193</v>
      </c>
      <c r="C68" s="17">
        <f>'Memória de Cálculo'!H20</f>
        <v>5</v>
      </c>
      <c r="D68" s="100">
        <f>'Memória de Cálculo'!I20</f>
        <v>3.5211267605633804E-2</v>
      </c>
      <c r="E68" s="22"/>
      <c r="G68" s="119">
        <v>2</v>
      </c>
      <c r="H68" s="123" t="s">
        <v>193</v>
      </c>
      <c r="I68" s="162">
        <f>'Memória de Cálculo'!P68</f>
        <v>3</v>
      </c>
      <c r="J68" s="104">
        <f>I68/I95</f>
        <v>2.5423728813559324E-2</v>
      </c>
      <c r="K68" s="22"/>
      <c r="L68" s="49"/>
      <c r="M68" s="22"/>
      <c r="O68" s="22"/>
      <c r="P68" s="22"/>
    </row>
    <row r="69" spans="1:16" ht="14.25" customHeight="1" x14ac:dyDescent="0.25">
      <c r="A69" s="119">
        <v>2</v>
      </c>
      <c r="B69" s="137" t="s">
        <v>194</v>
      </c>
      <c r="C69" s="17">
        <f>'Memória de Cálculo'!H21</f>
        <v>5</v>
      </c>
      <c r="D69" s="100">
        <f>'Memória de Cálculo'!I21</f>
        <v>3.5211267605633804E-2</v>
      </c>
      <c r="E69" s="22"/>
      <c r="G69" s="119">
        <v>2</v>
      </c>
      <c r="H69" s="123" t="s">
        <v>194</v>
      </c>
      <c r="I69" s="162">
        <f>'Memória de Cálculo'!P69</f>
        <v>3</v>
      </c>
      <c r="J69" s="104">
        <f>I69/I95</f>
        <v>2.5423728813559324E-2</v>
      </c>
      <c r="K69" s="22"/>
      <c r="L69" s="49"/>
      <c r="M69" s="22"/>
      <c r="O69" s="22"/>
      <c r="P69" s="22"/>
    </row>
    <row r="70" spans="1:16" ht="14.25" customHeight="1" x14ac:dyDescent="0.25">
      <c r="A70" s="119">
        <v>2</v>
      </c>
      <c r="B70" s="137" t="s">
        <v>195</v>
      </c>
      <c r="C70" s="17">
        <f>'Memória de Cálculo'!H22</f>
        <v>2</v>
      </c>
      <c r="D70" s="100">
        <f>'Memória de Cálculo'!I22</f>
        <v>1.4084507042253521E-2</v>
      </c>
      <c r="E70" s="22"/>
      <c r="G70" s="119">
        <v>2</v>
      </c>
      <c r="H70" s="123" t="s">
        <v>195</v>
      </c>
      <c r="I70" s="162">
        <f>'Memória de Cálculo'!P70</f>
        <v>2</v>
      </c>
      <c r="J70" s="104">
        <f>I70/I95</f>
        <v>1.6949152542372881E-2</v>
      </c>
      <c r="K70" s="22"/>
      <c r="L70" s="49"/>
      <c r="M70" s="22"/>
      <c r="O70" s="22"/>
      <c r="P70" s="22"/>
    </row>
    <row r="71" spans="1:16" ht="14.25" customHeight="1" x14ac:dyDescent="0.25">
      <c r="A71" s="119">
        <v>2</v>
      </c>
      <c r="B71" s="137" t="s">
        <v>196</v>
      </c>
      <c r="C71" s="17">
        <f>'Memória de Cálculo'!H23</f>
        <v>5</v>
      </c>
      <c r="D71" s="100">
        <f>'Memória de Cálculo'!I23</f>
        <v>3.5211267605633804E-2</v>
      </c>
      <c r="E71" s="22"/>
      <c r="G71" s="119">
        <v>2</v>
      </c>
      <c r="H71" s="123" t="s">
        <v>196</v>
      </c>
      <c r="I71" s="162">
        <f>'Memória de Cálculo'!P71</f>
        <v>3</v>
      </c>
      <c r="J71" s="104">
        <f>I71/I95</f>
        <v>2.5423728813559324E-2</v>
      </c>
      <c r="K71" s="22"/>
      <c r="L71" s="49"/>
      <c r="M71" s="22"/>
      <c r="O71" s="22"/>
      <c r="P71" s="22"/>
    </row>
    <row r="72" spans="1:16" ht="14.25" customHeight="1" x14ac:dyDescent="0.25">
      <c r="A72" s="119">
        <v>2</v>
      </c>
      <c r="B72" s="137" t="s">
        <v>197</v>
      </c>
      <c r="C72" s="17">
        <f>'Memória de Cálculo'!H24</f>
        <v>4</v>
      </c>
      <c r="D72" s="100">
        <f>'Memória de Cálculo'!I24</f>
        <v>2.8169014084507043E-2</v>
      </c>
      <c r="E72" s="22"/>
      <c r="G72" s="119">
        <v>2</v>
      </c>
      <c r="H72" s="123" t="s">
        <v>197</v>
      </c>
      <c r="I72" s="162">
        <f>'Memória de Cálculo'!P72</f>
        <v>2</v>
      </c>
      <c r="J72" s="104">
        <f>I72/I95</f>
        <v>1.6949152542372881E-2</v>
      </c>
      <c r="K72" s="22"/>
      <c r="L72" s="49"/>
      <c r="M72" s="22"/>
      <c r="O72" s="22"/>
      <c r="P72" s="22"/>
    </row>
    <row r="73" spans="1:16" ht="14.25" customHeight="1" x14ac:dyDescent="0.25">
      <c r="A73" s="120">
        <v>3</v>
      </c>
      <c r="B73" s="137" t="s">
        <v>198</v>
      </c>
      <c r="C73" s="17">
        <f>'Memória de Cálculo'!H25</f>
        <v>1</v>
      </c>
      <c r="D73" s="100">
        <f>'Memória de Cálculo'!I25</f>
        <v>7.0422535211267607E-3</v>
      </c>
      <c r="E73" s="22"/>
      <c r="G73" s="120">
        <v>3</v>
      </c>
      <c r="H73" s="123" t="s">
        <v>198</v>
      </c>
      <c r="I73" s="162">
        <f>'Memória de Cálculo'!P73</f>
        <v>3</v>
      </c>
      <c r="J73" s="104">
        <f>I73/I95</f>
        <v>2.5423728813559324E-2</v>
      </c>
      <c r="K73" s="22"/>
      <c r="L73" s="49"/>
      <c r="M73" s="22"/>
      <c r="O73" s="22"/>
      <c r="P73" s="22"/>
    </row>
    <row r="74" spans="1:16" ht="14.25" customHeight="1" x14ac:dyDescent="0.25">
      <c r="A74" s="120">
        <v>3</v>
      </c>
      <c r="B74" s="137" t="s">
        <v>199</v>
      </c>
      <c r="C74" s="17">
        <f>'Memória de Cálculo'!H26</f>
        <v>5</v>
      </c>
      <c r="D74" s="100">
        <f>'Memória de Cálculo'!I26</f>
        <v>3.5211267605633804E-2</v>
      </c>
      <c r="E74" s="22"/>
      <c r="G74" s="120">
        <v>3</v>
      </c>
      <c r="H74" s="123" t="s">
        <v>199</v>
      </c>
      <c r="I74" s="162">
        <f>'Memória de Cálculo'!P74</f>
        <v>2</v>
      </c>
      <c r="J74" s="104">
        <f>I74/I95</f>
        <v>1.6949152542372881E-2</v>
      </c>
      <c r="K74" s="22"/>
      <c r="L74" s="49"/>
      <c r="M74" s="22"/>
      <c r="O74" s="22"/>
      <c r="P74" s="22"/>
    </row>
    <row r="75" spans="1:16" ht="14.25" customHeight="1" x14ac:dyDescent="0.25">
      <c r="A75" s="120">
        <v>3</v>
      </c>
      <c r="B75" s="137" t="s">
        <v>200</v>
      </c>
      <c r="C75" s="17">
        <f>'Memória de Cálculo'!H27</f>
        <v>2</v>
      </c>
      <c r="D75" s="100">
        <f>'Memória de Cálculo'!I27</f>
        <v>1.4084507042253521E-2</v>
      </c>
      <c r="E75" s="22"/>
      <c r="G75" s="120">
        <v>3</v>
      </c>
      <c r="H75" s="123" t="s">
        <v>200</v>
      </c>
      <c r="I75" s="162">
        <f>'Memória de Cálculo'!P75</f>
        <v>3</v>
      </c>
      <c r="J75" s="104">
        <f>I75/I95</f>
        <v>2.5423728813559324E-2</v>
      </c>
      <c r="K75" s="22"/>
      <c r="L75" s="49"/>
      <c r="M75" s="22"/>
      <c r="O75" s="22"/>
      <c r="P75" s="22"/>
    </row>
    <row r="76" spans="1:16" ht="14.25" customHeight="1" x14ac:dyDescent="0.25">
      <c r="A76" s="120">
        <v>3</v>
      </c>
      <c r="B76" s="137" t="s">
        <v>201</v>
      </c>
      <c r="C76" s="17">
        <f>'Memória de Cálculo'!H28</f>
        <v>1</v>
      </c>
      <c r="D76" s="100">
        <f>'Memória de Cálculo'!I28</f>
        <v>7.0422535211267607E-3</v>
      </c>
      <c r="E76" s="22"/>
      <c r="G76" s="120">
        <v>3</v>
      </c>
      <c r="H76" s="123" t="s">
        <v>201</v>
      </c>
      <c r="I76" s="162">
        <f>'Memória de Cálculo'!P76</f>
        <v>3</v>
      </c>
      <c r="J76" s="104">
        <f>I76/I95</f>
        <v>2.5423728813559324E-2</v>
      </c>
      <c r="K76" s="22"/>
      <c r="L76" s="49"/>
      <c r="M76" s="22"/>
      <c r="O76" s="22"/>
      <c r="P76" s="22"/>
    </row>
    <row r="77" spans="1:16" ht="14.25" customHeight="1" x14ac:dyDescent="0.25">
      <c r="A77" s="120">
        <v>3</v>
      </c>
      <c r="B77" s="137" t="s">
        <v>202</v>
      </c>
      <c r="C77" s="17">
        <f>'Memória de Cálculo'!H29</f>
        <v>3</v>
      </c>
      <c r="D77" s="100">
        <f>'Memória de Cálculo'!I29</f>
        <v>2.1126760563380281E-2</v>
      </c>
      <c r="E77" s="22"/>
      <c r="G77" s="120">
        <v>3</v>
      </c>
      <c r="H77" s="123" t="s">
        <v>202</v>
      </c>
      <c r="I77" s="162">
        <f>'Memória de Cálculo'!P77</f>
        <v>3</v>
      </c>
      <c r="J77" s="104">
        <f>I77/I95</f>
        <v>2.5423728813559324E-2</v>
      </c>
      <c r="K77" s="22"/>
      <c r="L77" s="49"/>
      <c r="M77" s="22"/>
      <c r="O77" s="22"/>
      <c r="P77" s="22"/>
    </row>
    <row r="78" spans="1:16" ht="14.25" customHeight="1" x14ac:dyDescent="0.25">
      <c r="A78" s="120">
        <v>3</v>
      </c>
      <c r="B78" s="137" t="s">
        <v>203</v>
      </c>
      <c r="C78" s="17">
        <f>'Memória de Cálculo'!H30</f>
        <v>2</v>
      </c>
      <c r="D78" s="100">
        <f>'Memória de Cálculo'!I30</f>
        <v>1.4084507042253521E-2</v>
      </c>
      <c r="E78" s="22"/>
      <c r="G78" s="120">
        <v>3</v>
      </c>
      <c r="H78" s="123" t="s">
        <v>203</v>
      </c>
      <c r="I78" s="162">
        <f>'Memória de Cálculo'!P78</f>
        <v>3</v>
      </c>
      <c r="J78" s="104">
        <f>I78/I95</f>
        <v>2.5423728813559324E-2</v>
      </c>
      <c r="K78" s="22"/>
      <c r="L78" s="49"/>
      <c r="M78" s="22"/>
      <c r="O78" s="22"/>
      <c r="P78" s="22"/>
    </row>
    <row r="79" spans="1:16" ht="14.25" customHeight="1" x14ac:dyDescent="0.25">
      <c r="A79" s="120">
        <v>3</v>
      </c>
      <c r="B79" s="137" t="s">
        <v>204</v>
      </c>
      <c r="C79" s="17">
        <f>'Memória de Cálculo'!H31</f>
        <v>1</v>
      </c>
      <c r="D79" s="100">
        <f>'Memória de Cálculo'!I31</f>
        <v>7.0422535211267607E-3</v>
      </c>
      <c r="E79" s="22"/>
      <c r="G79" s="120">
        <v>3</v>
      </c>
      <c r="H79" s="123" t="s">
        <v>204</v>
      </c>
      <c r="I79" s="162">
        <f>'Memória de Cálculo'!P79</f>
        <v>3</v>
      </c>
      <c r="J79" s="104">
        <f>I79/I95</f>
        <v>2.5423728813559324E-2</v>
      </c>
      <c r="K79" s="22"/>
      <c r="L79" s="49"/>
      <c r="M79" s="22"/>
      <c r="O79" s="22"/>
      <c r="P79" s="22"/>
    </row>
    <row r="80" spans="1:16" ht="14.25" customHeight="1" x14ac:dyDescent="0.25">
      <c r="A80" s="120">
        <v>3</v>
      </c>
      <c r="B80" s="137" t="s">
        <v>205</v>
      </c>
      <c r="C80" s="17">
        <f>'Memória de Cálculo'!H32</f>
        <v>1</v>
      </c>
      <c r="D80" s="100">
        <f>'Memória de Cálculo'!I32</f>
        <v>7.0422535211267607E-3</v>
      </c>
      <c r="E80" s="22"/>
      <c r="G80" s="120">
        <v>3</v>
      </c>
      <c r="H80" s="123" t="s">
        <v>205</v>
      </c>
      <c r="I80" s="162">
        <f>'Memória de Cálculo'!P80</f>
        <v>3</v>
      </c>
      <c r="J80" s="104">
        <f>I80/I95</f>
        <v>2.5423728813559324E-2</v>
      </c>
      <c r="K80" s="22"/>
      <c r="L80" s="49"/>
      <c r="M80" s="22"/>
      <c r="O80" s="22"/>
      <c r="P80" s="22"/>
    </row>
    <row r="81" spans="1:16" ht="14.25" customHeight="1" x14ac:dyDescent="0.25">
      <c r="A81" s="120">
        <v>3</v>
      </c>
      <c r="B81" s="137" t="s">
        <v>206</v>
      </c>
      <c r="C81" s="17">
        <f>'Memória de Cálculo'!H33</f>
        <v>2</v>
      </c>
      <c r="D81" s="100">
        <f>'Memória de Cálculo'!I33</f>
        <v>1.4084507042253521E-2</v>
      </c>
      <c r="E81" s="22"/>
      <c r="G81" s="120">
        <v>3</v>
      </c>
      <c r="H81" s="123" t="s">
        <v>206</v>
      </c>
      <c r="I81" s="162">
        <f>'Memória de Cálculo'!P81</f>
        <v>3</v>
      </c>
      <c r="J81" s="104">
        <f>I81/I95</f>
        <v>2.5423728813559324E-2</v>
      </c>
      <c r="K81" s="22"/>
      <c r="L81" s="49"/>
      <c r="M81" s="22"/>
      <c r="O81" s="22"/>
      <c r="P81" s="22"/>
    </row>
    <row r="82" spans="1:16" ht="14.25" customHeight="1" x14ac:dyDescent="0.25">
      <c r="A82" s="120">
        <v>3</v>
      </c>
      <c r="B82" s="137" t="s">
        <v>207</v>
      </c>
      <c r="C82" s="17">
        <f>'Memória de Cálculo'!H34</f>
        <v>5</v>
      </c>
      <c r="D82" s="100">
        <f>'Memória de Cálculo'!I34</f>
        <v>3.5211267605633804E-2</v>
      </c>
      <c r="E82" s="22"/>
      <c r="G82" s="120">
        <v>3</v>
      </c>
      <c r="H82" s="123" t="s">
        <v>207</v>
      </c>
      <c r="I82" s="162">
        <f>'Memória de Cálculo'!P82</f>
        <v>3</v>
      </c>
      <c r="J82" s="104">
        <f>I82/I95</f>
        <v>2.5423728813559324E-2</v>
      </c>
      <c r="K82" s="22"/>
      <c r="L82" s="49"/>
      <c r="M82" s="22"/>
      <c r="O82" s="22"/>
      <c r="P82" s="22"/>
    </row>
    <row r="83" spans="1:16" ht="14.25" customHeight="1" x14ac:dyDescent="0.25">
      <c r="A83" s="120">
        <v>3</v>
      </c>
      <c r="B83" s="137" t="s">
        <v>208</v>
      </c>
      <c r="C83" s="17">
        <f>'Memória de Cálculo'!H35</f>
        <v>2</v>
      </c>
      <c r="D83" s="100">
        <f>'Memória de Cálculo'!I35</f>
        <v>1.4084507042253521E-2</v>
      </c>
      <c r="E83" s="22"/>
      <c r="G83" s="120">
        <v>3</v>
      </c>
      <c r="H83" s="123" t="s">
        <v>208</v>
      </c>
      <c r="I83" s="162">
        <f>'Memória de Cálculo'!P83</f>
        <v>2</v>
      </c>
      <c r="J83" s="104">
        <f>I83/I95</f>
        <v>1.6949152542372881E-2</v>
      </c>
      <c r="K83" s="22"/>
      <c r="L83" s="49"/>
      <c r="M83" s="22"/>
      <c r="O83" s="22"/>
      <c r="P83" s="22"/>
    </row>
    <row r="84" spans="1:16" ht="14.25" customHeight="1" x14ac:dyDescent="0.25">
      <c r="A84" s="120">
        <v>3</v>
      </c>
      <c r="B84" s="137" t="s">
        <v>209</v>
      </c>
      <c r="C84" s="17">
        <f>'Memória de Cálculo'!H36</f>
        <v>5</v>
      </c>
      <c r="D84" s="100">
        <f>'Memória de Cálculo'!I36</f>
        <v>3.5211267605633804E-2</v>
      </c>
      <c r="E84" s="22"/>
      <c r="G84" s="120">
        <v>3</v>
      </c>
      <c r="H84" s="123" t="s">
        <v>209</v>
      </c>
      <c r="I84" s="162">
        <f>'Memória de Cálculo'!P84</f>
        <v>3</v>
      </c>
      <c r="J84" s="104">
        <f>I84/I95</f>
        <v>2.5423728813559324E-2</v>
      </c>
      <c r="K84" s="22"/>
      <c r="L84" s="49"/>
      <c r="M84" s="22"/>
      <c r="O84" s="22"/>
      <c r="P84" s="22"/>
    </row>
    <row r="85" spans="1:16" x14ac:dyDescent="0.25">
      <c r="A85" s="122">
        <v>4</v>
      </c>
      <c r="B85" s="134" t="s">
        <v>157</v>
      </c>
      <c r="C85" s="99">
        <f>'Memória de Cálculo'!H37</f>
        <v>4</v>
      </c>
      <c r="D85" s="100">
        <f>C85/C95</f>
        <v>2.8169014084507043E-2</v>
      </c>
      <c r="E85" s="22"/>
      <c r="G85" s="122">
        <v>4</v>
      </c>
      <c r="H85" s="15" t="s">
        <v>157</v>
      </c>
      <c r="I85" s="162">
        <f>'Memória de Cálculo'!P85</f>
        <v>3</v>
      </c>
      <c r="J85" s="104">
        <f>I85/I95</f>
        <v>2.5423728813559324E-2</v>
      </c>
      <c r="K85"/>
      <c r="L85" s="49"/>
      <c r="M85" s="22"/>
      <c r="O85" s="22"/>
      <c r="P85" s="22"/>
    </row>
    <row r="86" spans="1:16" x14ac:dyDescent="0.25">
      <c r="A86" s="122">
        <v>4</v>
      </c>
      <c r="B86" s="134" t="s">
        <v>158</v>
      </c>
      <c r="C86" s="99">
        <f>'Memória de Cálculo'!H38</f>
        <v>5</v>
      </c>
      <c r="D86" s="100">
        <f>C86/C95</f>
        <v>3.5211267605633804E-2</v>
      </c>
      <c r="E86" s="60"/>
      <c r="G86" s="122">
        <v>4</v>
      </c>
      <c r="H86" s="15" t="s">
        <v>158</v>
      </c>
      <c r="I86" s="162">
        <f>'Memória de Cálculo'!P86</f>
        <v>3</v>
      </c>
      <c r="J86" s="104">
        <f>I86/I95</f>
        <v>2.5423728813559324E-2</v>
      </c>
      <c r="K86"/>
    </row>
    <row r="87" spans="1:16" x14ac:dyDescent="0.25">
      <c r="A87" s="122">
        <v>4</v>
      </c>
      <c r="B87" s="134" t="s">
        <v>159</v>
      </c>
      <c r="C87" s="99">
        <f>'Memória de Cálculo'!H39</f>
        <v>5</v>
      </c>
      <c r="D87" s="100">
        <f>C87/C95</f>
        <v>3.5211267605633804E-2</v>
      </c>
      <c r="G87" s="122">
        <v>4</v>
      </c>
      <c r="H87" s="15" t="s">
        <v>159</v>
      </c>
      <c r="I87" s="162">
        <f>'Memória de Cálculo'!P87</f>
        <v>2</v>
      </c>
      <c r="J87" s="104">
        <f>I87/I95</f>
        <v>1.6949152542372881E-2</v>
      </c>
      <c r="K87"/>
    </row>
    <row r="88" spans="1:16" x14ac:dyDescent="0.25">
      <c r="A88" s="122">
        <v>4</v>
      </c>
      <c r="B88" s="134" t="s">
        <v>160</v>
      </c>
      <c r="C88" s="99">
        <f>'Memória de Cálculo'!H40</f>
        <v>4</v>
      </c>
      <c r="D88" s="100">
        <f>C88/C95</f>
        <v>2.8169014084507043E-2</v>
      </c>
      <c r="G88" s="122">
        <v>4</v>
      </c>
      <c r="H88" s="15" t="s">
        <v>160</v>
      </c>
      <c r="I88" s="162">
        <f>'Memória de Cálculo'!P88</f>
        <v>3</v>
      </c>
      <c r="J88" s="104">
        <f>I88/I95</f>
        <v>2.5423728813559324E-2</v>
      </c>
      <c r="K88"/>
    </row>
    <row r="89" spans="1:16" x14ac:dyDescent="0.25">
      <c r="A89" s="122">
        <v>4</v>
      </c>
      <c r="B89" s="134" t="s">
        <v>161</v>
      </c>
      <c r="C89" s="99">
        <f>'Memória de Cálculo'!H41</f>
        <v>5</v>
      </c>
      <c r="D89" s="100">
        <f>C89/C95</f>
        <v>3.5211267605633804E-2</v>
      </c>
      <c r="G89" s="122">
        <v>4</v>
      </c>
      <c r="H89" s="15" t="s">
        <v>161</v>
      </c>
      <c r="I89" s="162">
        <f>'Memória de Cálculo'!P89</f>
        <v>2</v>
      </c>
      <c r="J89" s="104">
        <f>I89/I95</f>
        <v>1.6949152542372881E-2</v>
      </c>
      <c r="K89"/>
    </row>
    <row r="90" spans="1:16" x14ac:dyDescent="0.25">
      <c r="A90" s="122">
        <v>4</v>
      </c>
      <c r="B90" s="135" t="s">
        <v>162</v>
      </c>
      <c r="C90" s="99">
        <f>'Memória de Cálculo'!H42</f>
        <v>2</v>
      </c>
      <c r="D90" s="100">
        <f>C90/C95</f>
        <v>1.4084507042253521E-2</v>
      </c>
      <c r="G90" s="122">
        <v>4</v>
      </c>
      <c r="H90" s="19" t="s">
        <v>162</v>
      </c>
      <c r="I90" s="162">
        <f>'Memória de Cálculo'!P90</f>
        <v>3</v>
      </c>
      <c r="J90" s="104">
        <f>I90/I95</f>
        <v>2.5423728813559324E-2</v>
      </c>
      <c r="K90"/>
    </row>
    <row r="91" spans="1:16" x14ac:dyDescent="0.25">
      <c r="A91" s="122">
        <v>4</v>
      </c>
      <c r="B91" s="134" t="s">
        <v>163</v>
      </c>
      <c r="C91" s="99">
        <f>'Memória de Cálculo'!H43</f>
        <v>5</v>
      </c>
      <c r="D91" s="100">
        <f>C91/C95</f>
        <v>3.5211267605633804E-2</v>
      </c>
      <c r="G91" s="122">
        <v>4</v>
      </c>
      <c r="H91" s="15" t="s">
        <v>163</v>
      </c>
      <c r="I91" s="162">
        <f>'Memória de Cálculo'!P91</f>
        <v>3</v>
      </c>
      <c r="J91" s="104">
        <f>I91/I95</f>
        <v>2.5423728813559324E-2</v>
      </c>
      <c r="K91"/>
    </row>
    <row r="92" spans="1:16" x14ac:dyDescent="0.25">
      <c r="A92" s="122">
        <v>4</v>
      </c>
      <c r="B92" s="134" t="s">
        <v>164</v>
      </c>
      <c r="C92" s="99">
        <f>'Memória de Cálculo'!H44</f>
        <v>3</v>
      </c>
      <c r="D92" s="100">
        <f>C92/C95</f>
        <v>2.1126760563380281E-2</v>
      </c>
      <c r="G92" s="122">
        <v>4</v>
      </c>
      <c r="H92" s="15" t="s">
        <v>164</v>
      </c>
      <c r="I92" s="162">
        <f>'Memória de Cálculo'!P92</f>
        <v>3</v>
      </c>
      <c r="J92" s="104">
        <f>I92/I95</f>
        <v>2.5423728813559324E-2</v>
      </c>
      <c r="K92"/>
    </row>
    <row r="93" spans="1:16" x14ac:dyDescent="0.25">
      <c r="A93" s="122">
        <v>4</v>
      </c>
      <c r="B93" s="134" t="s">
        <v>165</v>
      </c>
      <c r="C93" s="99">
        <f>'Memória de Cálculo'!H45</f>
        <v>5</v>
      </c>
      <c r="D93" s="100">
        <f>C93/C95</f>
        <v>3.5211267605633804E-2</v>
      </c>
      <c r="G93" s="122">
        <v>4</v>
      </c>
      <c r="H93" s="15" t="s">
        <v>165</v>
      </c>
      <c r="I93" s="162">
        <f>'Memória de Cálculo'!P93</f>
        <v>3</v>
      </c>
      <c r="J93" s="104">
        <f>I93/I95</f>
        <v>2.5423728813559324E-2</v>
      </c>
      <c r="K93"/>
    </row>
    <row r="94" spans="1:16" ht="15.75" thickBot="1" x14ac:dyDescent="0.3">
      <c r="A94" s="122">
        <v>4</v>
      </c>
      <c r="B94" s="112" t="s">
        <v>166</v>
      </c>
      <c r="C94" s="180">
        <f>'Memória de Cálculo'!H46</f>
        <v>1</v>
      </c>
      <c r="D94" s="181">
        <f>C94/C95</f>
        <v>7.0422535211267607E-3</v>
      </c>
      <c r="G94" s="122">
        <v>4</v>
      </c>
      <c r="H94" s="179" t="s">
        <v>166</v>
      </c>
      <c r="I94" s="162">
        <f>'Memória de Cálculo'!P94</f>
        <v>3</v>
      </c>
      <c r="J94" s="115">
        <f>I94/I95</f>
        <v>2.5423728813559324E-2</v>
      </c>
      <c r="K94"/>
    </row>
    <row r="95" spans="1:16" ht="15.75" thickBot="1" x14ac:dyDescent="0.3">
      <c r="B95" s="153" t="s">
        <v>78</v>
      </c>
      <c r="C95" s="217">
        <f>SUM(C52:C94)</f>
        <v>142</v>
      </c>
      <c r="D95" s="218">
        <f>SUM(D52:D94)</f>
        <v>0.99999999999999933</v>
      </c>
      <c r="G95" s="22"/>
      <c r="H95" s="191" t="s">
        <v>78</v>
      </c>
      <c r="I95" s="200">
        <f>SUM(I52:I94)</f>
        <v>118</v>
      </c>
      <c r="J95" s="216">
        <f>SUM(J52:J94)</f>
        <v>1.0000000000000004</v>
      </c>
      <c r="K95"/>
    </row>
    <row r="96" spans="1:16" ht="15.75" thickBot="1" x14ac:dyDescent="0.3">
      <c r="G96" s="22"/>
      <c r="K96"/>
    </row>
    <row r="97" spans="1:11" ht="15.75" thickBot="1" x14ac:dyDescent="0.3">
      <c r="A97" s="313" t="s">
        <v>216</v>
      </c>
      <c r="B97" s="314"/>
      <c r="C97" s="315"/>
      <c r="D97" s="313" t="s">
        <v>10</v>
      </c>
      <c r="E97" s="315"/>
      <c r="G97" s="311" t="s">
        <v>222</v>
      </c>
      <c r="H97" s="312"/>
      <c r="I97" s="313" t="s">
        <v>10</v>
      </c>
      <c r="J97" s="314"/>
      <c r="K97" s="315"/>
    </row>
    <row r="98" spans="1:11" ht="15.75" thickBot="1" x14ac:dyDescent="0.3">
      <c r="A98" s="191" t="s">
        <v>186</v>
      </c>
      <c r="B98" s="193" t="s">
        <v>58</v>
      </c>
      <c r="C98" s="192" t="s">
        <v>64</v>
      </c>
      <c r="D98" s="192" t="s">
        <v>69</v>
      </c>
      <c r="E98" s="201" t="s">
        <v>65</v>
      </c>
      <c r="G98" s="191" t="s">
        <v>186</v>
      </c>
      <c r="H98" s="192" t="s">
        <v>58</v>
      </c>
      <c r="I98" s="192" t="s">
        <v>64</v>
      </c>
      <c r="J98" s="192" t="s">
        <v>69</v>
      </c>
      <c r="K98" s="201" t="s">
        <v>65</v>
      </c>
    </row>
    <row r="99" spans="1:11" x14ac:dyDescent="0.25">
      <c r="A99" s="159">
        <v>1</v>
      </c>
      <c r="B99" s="160" t="s">
        <v>225</v>
      </c>
      <c r="C99" s="134">
        <f>'Memória de Cálculo'!H52</f>
        <v>2</v>
      </c>
      <c r="D99" s="210">
        <f>C142/C99</f>
        <v>41</v>
      </c>
      <c r="E99" s="188">
        <f>D99/D142</f>
        <v>1.8404907975460124E-2</v>
      </c>
      <c r="G99" s="159">
        <v>1</v>
      </c>
      <c r="H99" s="160" t="s">
        <v>225</v>
      </c>
      <c r="I99" s="174">
        <f>'Memória de Cálculo'!Q100</f>
        <v>3</v>
      </c>
      <c r="J99" s="187">
        <f>I142/I99</f>
        <v>24.666666666666668</v>
      </c>
      <c r="K99" s="188">
        <f>J99/J142</f>
        <v>1.0582010582010583E-2</v>
      </c>
    </row>
    <row r="100" spans="1:11" x14ac:dyDescent="0.25">
      <c r="A100" s="121">
        <v>1</v>
      </c>
      <c r="B100" s="137" t="s">
        <v>177</v>
      </c>
      <c r="C100" s="134">
        <f>'Memória de Cálculo'!H53</f>
        <v>3</v>
      </c>
      <c r="D100" s="105">
        <f>C142/C100</f>
        <v>27.333333333333332</v>
      </c>
      <c r="E100" s="100">
        <f>D100/D142</f>
        <v>1.2269938650306749E-2</v>
      </c>
      <c r="G100" s="121">
        <v>1</v>
      </c>
      <c r="H100" s="123" t="s">
        <v>177</v>
      </c>
      <c r="I100" s="174">
        <f>'Memória de Cálculo'!Q101</f>
        <v>2</v>
      </c>
      <c r="J100" s="99">
        <f>I142/I100</f>
        <v>37</v>
      </c>
      <c r="K100" s="100">
        <f>J100/J142</f>
        <v>1.5873015873015872E-2</v>
      </c>
    </row>
    <row r="101" spans="1:11" x14ac:dyDescent="0.25">
      <c r="A101" s="121">
        <v>1</v>
      </c>
      <c r="B101" s="137" t="s">
        <v>178</v>
      </c>
      <c r="C101" s="134">
        <f>'Memória de Cálculo'!H54</f>
        <v>2</v>
      </c>
      <c r="D101" s="105">
        <f>C142/C101</f>
        <v>41</v>
      </c>
      <c r="E101" s="100">
        <f>D101/D142</f>
        <v>1.8404907975460124E-2</v>
      </c>
      <c r="G101" s="121">
        <v>1</v>
      </c>
      <c r="H101" s="123" t="s">
        <v>178</v>
      </c>
      <c r="I101" s="174">
        <f>'Memória de Cálculo'!Q102</f>
        <v>3</v>
      </c>
      <c r="J101" s="99">
        <f>I142/I101</f>
        <v>24.666666666666668</v>
      </c>
      <c r="K101" s="100">
        <f>J101/J142</f>
        <v>1.0582010582010583E-2</v>
      </c>
    </row>
    <row r="102" spans="1:11" x14ac:dyDescent="0.25">
      <c r="A102" s="121">
        <v>1</v>
      </c>
      <c r="B102" s="137" t="s">
        <v>179</v>
      </c>
      <c r="C102" s="134">
        <f>'Memória de Cálculo'!H55</f>
        <v>2</v>
      </c>
      <c r="D102" s="105">
        <f>C142/C102</f>
        <v>41</v>
      </c>
      <c r="E102" s="100">
        <f>D102/D142</f>
        <v>1.8404907975460124E-2</v>
      </c>
      <c r="G102" s="121">
        <v>1</v>
      </c>
      <c r="H102" s="123" t="s">
        <v>179</v>
      </c>
      <c r="I102" s="174">
        <f>'Memória de Cálculo'!Q103</f>
        <v>3</v>
      </c>
      <c r="J102" s="99">
        <f>I142/I102</f>
        <v>24.666666666666668</v>
      </c>
      <c r="K102" s="100">
        <f>J102/J142</f>
        <v>1.0582010582010583E-2</v>
      </c>
    </row>
    <row r="103" spans="1:11" x14ac:dyDescent="0.25">
      <c r="A103" s="121">
        <v>1</v>
      </c>
      <c r="B103" s="137" t="s">
        <v>180</v>
      </c>
      <c r="C103" s="134">
        <f>'Memória de Cálculo'!H56</f>
        <v>1</v>
      </c>
      <c r="D103" s="105">
        <f>C142/C103</f>
        <v>82</v>
      </c>
      <c r="E103" s="100">
        <f>D103/D142</f>
        <v>3.6809815950920248E-2</v>
      </c>
      <c r="G103" s="121">
        <v>1</v>
      </c>
      <c r="H103" s="137" t="s">
        <v>180</v>
      </c>
      <c r="I103" s="174">
        <f>'Memória de Cálculo'!Q104</f>
        <v>3</v>
      </c>
      <c r="J103" s="99">
        <f>I142/I103</f>
        <v>24.666666666666668</v>
      </c>
      <c r="K103" s="100">
        <f>J103/J142</f>
        <v>1.0582010582010583E-2</v>
      </c>
    </row>
    <row r="104" spans="1:11" x14ac:dyDescent="0.25">
      <c r="A104" s="121">
        <v>1</v>
      </c>
      <c r="B104" s="137" t="s">
        <v>181</v>
      </c>
      <c r="C104" s="134">
        <f>'Memória de Cálculo'!H57</f>
        <v>3</v>
      </c>
      <c r="D104" s="105">
        <f>C142/C104</f>
        <v>27.333333333333332</v>
      </c>
      <c r="E104" s="100">
        <f>D104/D142</f>
        <v>1.2269938650306749E-2</v>
      </c>
      <c r="G104" s="121">
        <v>1</v>
      </c>
      <c r="H104" s="123" t="s">
        <v>181</v>
      </c>
      <c r="I104" s="174">
        <f>'Memória de Cálculo'!Q105</f>
        <v>3</v>
      </c>
      <c r="J104" s="99">
        <f>I142/I104</f>
        <v>24.666666666666668</v>
      </c>
      <c r="K104" s="100">
        <f>J104/J142</f>
        <v>1.0582010582010583E-2</v>
      </c>
    </row>
    <row r="105" spans="1:11" x14ac:dyDescent="0.25">
      <c r="A105" s="121">
        <v>1</v>
      </c>
      <c r="B105" s="137" t="s">
        <v>182</v>
      </c>
      <c r="C105" s="134">
        <f>'Memória de Cálculo'!H58</f>
        <v>3</v>
      </c>
      <c r="D105" s="105">
        <f>C142/C105</f>
        <v>27.333333333333332</v>
      </c>
      <c r="E105" s="100">
        <f>D105/D142</f>
        <v>1.2269938650306749E-2</v>
      </c>
      <c r="G105" s="121">
        <v>1</v>
      </c>
      <c r="H105" s="123" t="s">
        <v>182</v>
      </c>
      <c r="I105" s="174">
        <f>'Memória de Cálculo'!Q106</f>
        <v>3</v>
      </c>
      <c r="J105" s="99">
        <f>I142/I105</f>
        <v>24.666666666666668</v>
      </c>
      <c r="K105" s="100">
        <f>J105/J142</f>
        <v>1.0582010582010583E-2</v>
      </c>
    </row>
    <row r="106" spans="1:11" x14ac:dyDescent="0.25">
      <c r="A106" s="121">
        <v>1</v>
      </c>
      <c r="B106" s="137" t="s">
        <v>183</v>
      </c>
      <c r="C106" s="134">
        <f>'Memória de Cálculo'!H59</f>
        <v>2</v>
      </c>
      <c r="D106" s="105">
        <f>C142/C106</f>
        <v>41</v>
      </c>
      <c r="E106" s="100">
        <f>D106/D142</f>
        <v>1.8404907975460124E-2</v>
      </c>
      <c r="G106" s="121">
        <v>1</v>
      </c>
      <c r="H106" s="123" t="s">
        <v>183</v>
      </c>
      <c r="I106" s="174">
        <f>'Memória de Cálculo'!Q107</f>
        <v>2</v>
      </c>
      <c r="J106" s="99">
        <f>I142/I106</f>
        <v>37</v>
      </c>
      <c r="K106" s="100">
        <f>J106/J142</f>
        <v>1.5873015873015872E-2</v>
      </c>
    </row>
    <row r="107" spans="1:11" x14ac:dyDescent="0.25">
      <c r="A107" s="121">
        <v>1</v>
      </c>
      <c r="B107" s="137" t="s">
        <v>184</v>
      </c>
      <c r="C107" s="134">
        <f>'Memória de Cálculo'!H60</f>
        <v>2</v>
      </c>
      <c r="D107" s="105">
        <f>C142/C107</f>
        <v>41</v>
      </c>
      <c r="E107" s="100">
        <f>D107/D142</f>
        <v>1.8404907975460124E-2</v>
      </c>
      <c r="G107" s="121">
        <v>1</v>
      </c>
      <c r="H107" s="123" t="s">
        <v>184</v>
      </c>
      <c r="I107" s="174">
        <f>'Memória de Cálculo'!Q108</f>
        <v>1</v>
      </c>
      <c r="J107" s="99">
        <f>I142/I107</f>
        <v>74</v>
      </c>
      <c r="K107" s="100">
        <f>J107/J142</f>
        <v>3.1746031746031744E-2</v>
      </c>
    </row>
    <row r="108" spans="1:11" x14ac:dyDescent="0.25">
      <c r="A108" s="121">
        <v>1</v>
      </c>
      <c r="B108" s="137" t="s">
        <v>185</v>
      </c>
      <c r="C108" s="134">
        <f>'Memória de Cálculo'!H61</f>
        <v>2</v>
      </c>
      <c r="D108" s="105">
        <f>C142/C108</f>
        <v>41</v>
      </c>
      <c r="E108" s="100">
        <f>D108/D142</f>
        <v>1.8404907975460124E-2</v>
      </c>
      <c r="G108" s="121">
        <v>1</v>
      </c>
      <c r="H108" s="123" t="s">
        <v>185</v>
      </c>
      <c r="I108" s="174">
        <f>'Memória de Cálculo'!Q109</f>
        <v>1</v>
      </c>
      <c r="J108" s="99">
        <f>I142/I108</f>
        <v>74</v>
      </c>
      <c r="K108" s="100">
        <f>J108/J142</f>
        <v>3.1746031746031744E-2</v>
      </c>
    </row>
    <row r="109" spans="1:11" x14ac:dyDescent="0.25">
      <c r="A109" s="119">
        <v>2</v>
      </c>
      <c r="B109" s="137" t="s">
        <v>187</v>
      </c>
      <c r="C109" s="134">
        <f>'Memória de Cálculo'!H62</f>
        <v>1</v>
      </c>
      <c r="D109" s="105">
        <f>C142/C109</f>
        <v>82</v>
      </c>
      <c r="E109" s="100">
        <f>D109/D142</f>
        <v>3.6809815950920248E-2</v>
      </c>
      <c r="G109" s="119">
        <v>2</v>
      </c>
      <c r="H109" s="123" t="s">
        <v>187</v>
      </c>
      <c r="I109" s="174">
        <f>'Memória de Cálculo'!Q110</f>
        <v>1</v>
      </c>
      <c r="J109" s="99">
        <f>I142/I109</f>
        <v>74</v>
      </c>
      <c r="K109" s="100">
        <f>J109/J142</f>
        <v>3.1746031746031744E-2</v>
      </c>
    </row>
    <row r="110" spans="1:11" x14ac:dyDescent="0.25">
      <c r="A110" s="119">
        <v>2</v>
      </c>
      <c r="B110" s="137" t="s">
        <v>188</v>
      </c>
      <c r="C110" s="134">
        <f>'Memória de Cálculo'!H63</f>
        <v>3</v>
      </c>
      <c r="D110" s="105">
        <f>C142/C110</f>
        <v>27.333333333333332</v>
      </c>
      <c r="E110" s="100">
        <f>D110/D142</f>
        <v>1.2269938650306749E-2</v>
      </c>
      <c r="G110" s="119">
        <v>2</v>
      </c>
      <c r="H110" s="123" t="s">
        <v>188</v>
      </c>
      <c r="I110" s="174">
        <f>'Memória de Cálculo'!Q111</f>
        <v>1</v>
      </c>
      <c r="J110" s="99">
        <f>I142/I110</f>
        <v>74</v>
      </c>
      <c r="K110" s="100">
        <f>J110/J142</f>
        <v>3.1746031746031744E-2</v>
      </c>
    </row>
    <row r="111" spans="1:11" x14ac:dyDescent="0.25">
      <c r="A111" s="119">
        <v>2</v>
      </c>
      <c r="B111" s="137" t="s">
        <v>189</v>
      </c>
      <c r="C111" s="134">
        <f>'Memória de Cálculo'!H64</f>
        <v>1</v>
      </c>
      <c r="D111" s="105">
        <f>C142/C111</f>
        <v>82</v>
      </c>
      <c r="E111" s="100">
        <f>D111/D142</f>
        <v>3.6809815950920248E-2</v>
      </c>
      <c r="G111" s="119">
        <v>2</v>
      </c>
      <c r="H111" s="123" t="s">
        <v>189</v>
      </c>
      <c r="I111" s="174">
        <f>'Memória de Cálculo'!Q112</f>
        <v>1</v>
      </c>
      <c r="J111" s="99">
        <f>I142/I111</f>
        <v>74</v>
      </c>
      <c r="K111" s="100">
        <f>J111/J142</f>
        <v>3.1746031746031744E-2</v>
      </c>
    </row>
    <row r="112" spans="1:11" x14ac:dyDescent="0.25">
      <c r="A112" s="119">
        <v>2</v>
      </c>
      <c r="B112" s="137" t="s">
        <v>190</v>
      </c>
      <c r="C112" s="134">
        <f>'Memória de Cálculo'!H65</f>
        <v>2</v>
      </c>
      <c r="D112" s="105">
        <f>C142/C112</f>
        <v>41</v>
      </c>
      <c r="E112" s="100">
        <f>D112/D142</f>
        <v>1.8404907975460124E-2</v>
      </c>
      <c r="G112" s="119">
        <v>2</v>
      </c>
      <c r="H112" s="123" t="s">
        <v>190</v>
      </c>
      <c r="I112" s="174">
        <f>'Memória de Cálculo'!Q113</f>
        <v>3</v>
      </c>
      <c r="J112" s="99">
        <f>I142/I112</f>
        <v>24.666666666666668</v>
      </c>
      <c r="K112" s="100">
        <f>J112/J142</f>
        <v>1.0582010582010583E-2</v>
      </c>
    </row>
    <row r="113" spans="1:11" x14ac:dyDescent="0.25">
      <c r="A113" s="119">
        <v>2</v>
      </c>
      <c r="B113" s="137" t="s">
        <v>191</v>
      </c>
      <c r="C113" s="134">
        <f>'Memória de Cálculo'!H66</f>
        <v>2</v>
      </c>
      <c r="D113" s="105">
        <f>C142/C113</f>
        <v>41</v>
      </c>
      <c r="E113" s="100">
        <f>D113/D142</f>
        <v>1.8404907975460124E-2</v>
      </c>
      <c r="G113" s="119">
        <v>2</v>
      </c>
      <c r="H113" s="123" t="s">
        <v>191</v>
      </c>
      <c r="I113" s="174">
        <f>'Memória de Cálculo'!Q114</f>
        <v>1</v>
      </c>
      <c r="J113" s="99">
        <f>I142/I113</f>
        <v>74</v>
      </c>
      <c r="K113" s="100">
        <f>J113/J142</f>
        <v>3.1746031746031744E-2</v>
      </c>
    </row>
    <row r="114" spans="1:11" x14ac:dyDescent="0.25">
      <c r="A114" s="119">
        <v>2</v>
      </c>
      <c r="B114" s="137" t="s">
        <v>192</v>
      </c>
      <c r="C114" s="134">
        <f>'Memória de Cálculo'!H67</f>
        <v>3</v>
      </c>
      <c r="D114" s="105">
        <f>C142/C114</f>
        <v>27.333333333333332</v>
      </c>
      <c r="E114" s="100">
        <f>D114/D142</f>
        <v>1.2269938650306749E-2</v>
      </c>
      <c r="G114" s="119">
        <v>2</v>
      </c>
      <c r="H114" s="123" t="s">
        <v>192</v>
      </c>
      <c r="I114" s="174">
        <f>'Memória de Cálculo'!Q115</f>
        <v>2</v>
      </c>
      <c r="J114" s="99">
        <f>I142/I114</f>
        <v>37</v>
      </c>
      <c r="K114" s="100">
        <f>J114/J142</f>
        <v>1.5873015873015872E-2</v>
      </c>
    </row>
    <row r="115" spans="1:11" x14ac:dyDescent="0.25">
      <c r="A115" s="119">
        <v>2</v>
      </c>
      <c r="B115" s="137" t="s">
        <v>193</v>
      </c>
      <c r="C115" s="134">
        <f>'Memória de Cálculo'!H68</f>
        <v>3</v>
      </c>
      <c r="D115" s="105">
        <f>C142/C115</f>
        <v>27.333333333333332</v>
      </c>
      <c r="E115" s="100">
        <f>D115/D142</f>
        <v>1.2269938650306749E-2</v>
      </c>
      <c r="G115" s="119">
        <v>2</v>
      </c>
      <c r="H115" s="123" t="s">
        <v>193</v>
      </c>
      <c r="I115" s="174">
        <f>'Memória de Cálculo'!Q116</f>
        <v>2</v>
      </c>
      <c r="J115" s="99">
        <f>I142/I115</f>
        <v>37</v>
      </c>
      <c r="K115" s="100">
        <f>J115/J142</f>
        <v>1.5873015873015872E-2</v>
      </c>
    </row>
    <row r="116" spans="1:11" x14ac:dyDescent="0.25">
      <c r="A116" s="119">
        <v>2</v>
      </c>
      <c r="B116" s="137" t="s">
        <v>194</v>
      </c>
      <c r="C116" s="134">
        <f>'Memória de Cálculo'!H69</f>
        <v>1</v>
      </c>
      <c r="D116" s="105">
        <f>C142/C116</f>
        <v>82</v>
      </c>
      <c r="E116" s="100">
        <f>D116/D142</f>
        <v>3.6809815950920248E-2</v>
      </c>
      <c r="G116" s="119">
        <v>2</v>
      </c>
      <c r="H116" s="123" t="s">
        <v>194</v>
      </c>
      <c r="I116" s="174">
        <f>'Memória de Cálculo'!Q117</f>
        <v>1</v>
      </c>
      <c r="J116" s="99">
        <f>I142/I116</f>
        <v>74</v>
      </c>
      <c r="K116" s="100">
        <f>J116/J142</f>
        <v>3.1746031746031744E-2</v>
      </c>
    </row>
    <row r="117" spans="1:11" x14ac:dyDescent="0.25">
      <c r="A117" s="119">
        <v>2</v>
      </c>
      <c r="B117" s="137" t="s">
        <v>195</v>
      </c>
      <c r="C117" s="134">
        <f>'Memória de Cálculo'!H70</f>
        <v>3</v>
      </c>
      <c r="D117" s="105">
        <f>C142/C117</f>
        <v>27.333333333333332</v>
      </c>
      <c r="E117" s="100">
        <f>D117/D142</f>
        <v>1.2269938650306749E-2</v>
      </c>
      <c r="G117" s="119">
        <v>2</v>
      </c>
      <c r="H117" s="123" t="s">
        <v>195</v>
      </c>
      <c r="I117" s="174">
        <f>'Memória de Cálculo'!Q118</f>
        <v>3</v>
      </c>
      <c r="J117" s="99">
        <f>I142/I117</f>
        <v>24.666666666666668</v>
      </c>
      <c r="K117" s="100">
        <f>J117/J142</f>
        <v>1.0582010582010583E-2</v>
      </c>
    </row>
    <row r="118" spans="1:11" x14ac:dyDescent="0.25">
      <c r="A118" s="119">
        <v>2</v>
      </c>
      <c r="B118" s="137" t="s">
        <v>196</v>
      </c>
      <c r="C118" s="134">
        <f>'Memória de Cálculo'!H71</f>
        <v>2</v>
      </c>
      <c r="D118" s="105">
        <f>C142/C118</f>
        <v>41</v>
      </c>
      <c r="E118" s="100">
        <f>D118/D142</f>
        <v>1.8404907975460124E-2</v>
      </c>
      <c r="G118" s="119">
        <v>2</v>
      </c>
      <c r="H118" s="123" t="s">
        <v>196</v>
      </c>
      <c r="I118" s="174">
        <f>'Memória de Cálculo'!Q119</f>
        <v>1</v>
      </c>
      <c r="J118" s="99">
        <f>I142/I118</f>
        <v>74</v>
      </c>
      <c r="K118" s="100">
        <f>J118/J142</f>
        <v>3.1746031746031744E-2</v>
      </c>
    </row>
    <row r="119" spans="1:11" x14ac:dyDescent="0.25">
      <c r="A119" s="119">
        <v>2</v>
      </c>
      <c r="B119" s="137" t="s">
        <v>197</v>
      </c>
      <c r="C119" s="134">
        <f>'Memória de Cálculo'!H72</f>
        <v>1</v>
      </c>
      <c r="D119" s="105">
        <f>C142/C119</f>
        <v>82</v>
      </c>
      <c r="E119" s="100">
        <f>D119/D142</f>
        <v>3.6809815950920248E-2</v>
      </c>
      <c r="G119" s="119">
        <v>2</v>
      </c>
      <c r="H119" s="123" t="s">
        <v>197</v>
      </c>
      <c r="I119" s="174">
        <f>'Memória de Cálculo'!Q120</f>
        <v>3</v>
      </c>
      <c r="J119" s="99">
        <f>I142/I119</f>
        <v>24.666666666666668</v>
      </c>
      <c r="K119" s="100">
        <f>J119/J142</f>
        <v>1.0582010582010583E-2</v>
      </c>
    </row>
    <row r="120" spans="1:11" x14ac:dyDescent="0.25">
      <c r="A120" s="120">
        <v>3</v>
      </c>
      <c r="B120" s="137" t="s">
        <v>198</v>
      </c>
      <c r="C120" s="134">
        <f>'Memória de Cálculo'!H73</f>
        <v>2</v>
      </c>
      <c r="D120" s="105">
        <f>C142/C120</f>
        <v>41</v>
      </c>
      <c r="E120" s="100">
        <f>D120/D142</f>
        <v>1.8404907975460124E-2</v>
      </c>
      <c r="G120" s="120">
        <v>3</v>
      </c>
      <c r="H120" s="123" t="s">
        <v>198</v>
      </c>
      <c r="I120" s="174">
        <f>'Memória de Cálculo'!Q121</f>
        <v>1</v>
      </c>
      <c r="J120" s="99">
        <f>I142/I120</f>
        <v>74</v>
      </c>
      <c r="K120" s="100">
        <f>J120/J142</f>
        <v>3.1746031746031744E-2</v>
      </c>
    </row>
    <row r="121" spans="1:11" x14ac:dyDescent="0.25">
      <c r="A121" s="120">
        <v>3</v>
      </c>
      <c r="B121" s="137" t="s">
        <v>199</v>
      </c>
      <c r="C121" s="134">
        <f>'Memória de Cálculo'!H74</f>
        <v>1</v>
      </c>
      <c r="D121" s="105">
        <f>C142/C121</f>
        <v>82</v>
      </c>
      <c r="E121" s="100">
        <f>D121/D142</f>
        <v>3.6809815950920248E-2</v>
      </c>
      <c r="G121" s="120">
        <v>3</v>
      </c>
      <c r="H121" s="123" t="s">
        <v>199</v>
      </c>
      <c r="I121" s="174">
        <f>'Memória de Cálculo'!Q122</f>
        <v>1</v>
      </c>
      <c r="J121" s="99">
        <f>I142/I121</f>
        <v>74</v>
      </c>
      <c r="K121" s="100">
        <f>J121/J142</f>
        <v>3.1746031746031744E-2</v>
      </c>
    </row>
    <row r="122" spans="1:11" x14ac:dyDescent="0.25">
      <c r="A122" s="120">
        <v>3</v>
      </c>
      <c r="B122" s="137" t="s">
        <v>200</v>
      </c>
      <c r="C122" s="134">
        <f>'Memória de Cálculo'!H75</f>
        <v>2</v>
      </c>
      <c r="D122" s="105">
        <f>C142/C122</f>
        <v>41</v>
      </c>
      <c r="E122" s="100">
        <f>D122/D142</f>
        <v>1.8404907975460124E-2</v>
      </c>
      <c r="G122" s="120">
        <v>3</v>
      </c>
      <c r="H122" s="123" t="s">
        <v>200</v>
      </c>
      <c r="I122" s="174">
        <f>'Memória de Cálculo'!Q123</f>
        <v>1</v>
      </c>
      <c r="J122" s="99">
        <f>I142/I122</f>
        <v>74</v>
      </c>
      <c r="K122" s="100">
        <f>J122/J142</f>
        <v>3.1746031746031744E-2</v>
      </c>
    </row>
    <row r="123" spans="1:11" x14ac:dyDescent="0.25">
      <c r="A123" s="120">
        <v>3</v>
      </c>
      <c r="B123" s="137" t="s">
        <v>201</v>
      </c>
      <c r="C123" s="134">
        <f>'Memória de Cálculo'!H76</f>
        <v>3</v>
      </c>
      <c r="D123" s="105">
        <f>C142/C123</f>
        <v>27.333333333333332</v>
      </c>
      <c r="E123" s="100">
        <f>D123/D142</f>
        <v>1.2269938650306749E-2</v>
      </c>
      <c r="G123" s="120">
        <v>3</v>
      </c>
      <c r="H123" s="123" t="s">
        <v>201</v>
      </c>
      <c r="I123" s="174">
        <f>'Memória de Cálculo'!Q124</f>
        <v>2</v>
      </c>
      <c r="J123" s="99">
        <f>I142/I123</f>
        <v>37</v>
      </c>
      <c r="K123" s="100">
        <f>J123/J142</f>
        <v>1.5873015873015872E-2</v>
      </c>
    </row>
    <row r="124" spans="1:11" x14ac:dyDescent="0.25">
      <c r="A124" s="120">
        <v>3</v>
      </c>
      <c r="B124" s="137" t="s">
        <v>202</v>
      </c>
      <c r="C124" s="134">
        <f>'Memória de Cálculo'!H77</f>
        <v>3</v>
      </c>
      <c r="D124" s="105">
        <f>C142/C124</f>
        <v>27.333333333333332</v>
      </c>
      <c r="E124" s="100">
        <f>D124/D142</f>
        <v>1.2269938650306749E-2</v>
      </c>
      <c r="G124" s="120">
        <v>3</v>
      </c>
      <c r="H124" s="123" t="s">
        <v>202</v>
      </c>
      <c r="I124" s="174">
        <f>'Memória de Cálculo'!Q125</f>
        <v>1</v>
      </c>
      <c r="J124" s="99">
        <f>I142/I124</f>
        <v>74</v>
      </c>
      <c r="K124" s="100">
        <f>J124/J142</f>
        <v>3.1746031746031744E-2</v>
      </c>
    </row>
    <row r="125" spans="1:11" x14ac:dyDescent="0.25">
      <c r="A125" s="120">
        <v>3</v>
      </c>
      <c r="B125" s="137" t="s">
        <v>203</v>
      </c>
      <c r="C125" s="134">
        <f>'Memória de Cálculo'!H78</f>
        <v>3</v>
      </c>
      <c r="D125" s="105">
        <f>C142/C125</f>
        <v>27.333333333333332</v>
      </c>
      <c r="E125" s="100">
        <f>D125/D142</f>
        <v>1.2269938650306749E-2</v>
      </c>
      <c r="G125" s="120">
        <v>3</v>
      </c>
      <c r="H125" s="123" t="s">
        <v>203</v>
      </c>
      <c r="I125" s="174">
        <f>'Memória de Cálculo'!Q126</f>
        <v>1</v>
      </c>
      <c r="J125" s="99">
        <f>I142/I125</f>
        <v>74</v>
      </c>
      <c r="K125" s="100">
        <f>J125/J142</f>
        <v>3.1746031746031744E-2</v>
      </c>
    </row>
    <row r="126" spans="1:11" x14ac:dyDescent="0.25">
      <c r="A126" s="120">
        <v>3</v>
      </c>
      <c r="B126" s="137" t="s">
        <v>204</v>
      </c>
      <c r="C126" s="134">
        <f>'Memória de Cálculo'!H79</f>
        <v>2</v>
      </c>
      <c r="D126" s="105">
        <f>C142/C126</f>
        <v>41</v>
      </c>
      <c r="E126" s="100">
        <f>D126/D142</f>
        <v>1.8404907975460124E-2</v>
      </c>
      <c r="G126" s="120">
        <v>3</v>
      </c>
      <c r="H126" s="123" t="s">
        <v>204</v>
      </c>
      <c r="I126" s="174">
        <f>'Memória de Cálculo'!Q127</f>
        <v>3</v>
      </c>
      <c r="J126" s="99">
        <f>I142/I126</f>
        <v>24.666666666666668</v>
      </c>
      <c r="K126" s="100">
        <f>J126/J142</f>
        <v>1.0582010582010583E-2</v>
      </c>
    </row>
    <row r="127" spans="1:11" x14ac:dyDescent="0.25">
      <c r="A127" s="120">
        <v>3</v>
      </c>
      <c r="B127" s="137" t="s">
        <v>205</v>
      </c>
      <c r="C127" s="134">
        <f>'Memória de Cálculo'!H80</f>
        <v>2</v>
      </c>
      <c r="D127" s="105">
        <f>C142/C127</f>
        <v>41</v>
      </c>
      <c r="E127" s="100">
        <f>D127/D142</f>
        <v>1.8404907975460124E-2</v>
      </c>
      <c r="G127" s="120">
        <v>3</v>
      </c>
      <c r="H127" s="123" t="s">
        <v>205</v>
      </c>
      <c r="I127" s="174">
        <f>'Memória de Cálculo'!Q128</f>
        <v>3</v>
      </c>
      <c r="J127" s="99">
        <f>I142/I127</f>
        <v>24.666666666666668</v>
      </c>
      <c r="K127" s="100">
        <f>J127/J142</f>
        <v>1.0582010582010583E-2</v>
      </c>
    </row>
    <row r="128" spans="1:11" x14ac:dyDescent="0.25">
      <c r="A128" s="120">
        <v>3</v>
      </c>
      <c r="B128" s="137" t="s">
        <v>206</v>
      </c>
      <c r="C128" s="134">
        <f>'Memória de Cálculo'!H81</f>
        <v>2</v>
      </c>
      <c r="D128" s="105">
        <f>C142/C128</f>
        <v>41</v>
      </c>
      <c r="E128" s="100">
        <f>D128/D142</f>
        <v>1.8404907975460124E-2</v>
      </c>
      <c r="G128" s="120">
        <v>3</v>
      </c>
      <c r="H128" s="123" t="s">
        <v>206</v>
      </c>
      <c r="I128" s="174">
        <f>'Memória de Cálculo'!Q129</f>
        <v>2</v>
      </c>
      <c r="J128" s="99">
        <f>I142/I128</f>
        <v>37</v>
      </c>
      <c r="K128" s="100">
        <f>J128/J142</f>
        <v>1.5873015873015872E-2</v>
      </c>
    </row>
    <row r="129" spans="1:18" x14ac:dyDescent="0.25">
      <c r="A129" s="120">
        <v>3</v>
      </c>
      <c r="B129" s="137" t="s">
        <v>207</v>
      </c>
      <c r="C129" s="134">
        <f>'Memória de Cálculo'!H82</f>
        <v>2</v>
      </c>
      <c r="D129" s="105">
        <f>C142/C129</f>
        <v>41</v>
      </c>
      <c r="E129" s="100">
        <f>D129/D142</f>
        <v>1.8404907975460124E-2</v>
      </c>
      <c r="G129" s="120">
        <v>3</v>
      </c>
      <c r="H129" s="123" t="s">
        <v>207</v>
      </c>
      <c r="I129" s="174">
        <f>'Memória de Cálculo'!Q130</f>
        <v>3</v>
      </c>
      <c r="J129" s="99">
        <f>I142/I129</f>
        <v>24.666666666666668</v>
      </c>
      <c r="K129" s="100">
        <f>J129/J142</f>
        <v>1.0582010582010583E-2</v>
      </c>
    </row>
    <row r="130" spans="1:18" x14ac:dyDescent="0.25">
      <c r="A130" s="120">
        <v>3</v>
      </c>
      <c r="B130" s="137" t="s">
        <v>208</v>
      </c>
      <c r="C130" s="134">
        <f>'Memória de Cálculo'!H83</f>
        <v>1</v>
      </c>
      <c r="D130" s="105">
        <f>C142/C130</f>
        <v>82</v>
      </c>
      <c r="E130" s="100">
        <f>D130/D142</f>
        <v>3.6809815950920248E-2</v>
      </c>
      <c r="G130" s="120">
        <v>3</v>
      </c>
      <c r="H130" s="123" t="s">
        <v>208</v>
      </c>
      <c r="I130" s="174">
        <f>'Memória de Cálculo'!Q131</f>
        <v>1</v>
      </c>
      <c r="J130" s="99">
        <f>I142/I130</f>
        <v>74</v>
      </c>
      <c r="K130" s="100">
        <f>J130/J142</f>
        <v>3.1746031746031744E-2</v>
      </c>
    </row>
    <row r="131" spans="1:18" x14ac:dyDescent="0.25">
      <c r="A131" s="120">
        <v>3</v>
      </c>
      <c r="B131" s="137" t="s">
        <v>209</v>
      </c>
      <c r="C131" s="134">
        <f>'Memória de Cálculo'!H84</f>
        <v>3</v>
      </c>
      <c r="D131" s="105">
        <f>C142/C131</f>
        <v>27.333333333333332</v>
      </c>
      <c r="E131" s="100">
        <f>D131/D142</f>
        <v>1.2269938650306749E-2</v>
      </c>
      <c r="G131" s="120">
        <v>3</v>
      </c>
      <c r="H131" s="123" t="s">
        <v>209</v>
      </c>
      <c r="I131" s="174">
        <f>'Memória de Cálculo'!Q132</f>
        <v>1</v>
      </c>
      <c r="J131" s="99">
        <f>I142/I131</f>
        <v>74</v>
      </c>
      <c r="K131" s="100">
        <f>J131/J142</f>
        <v>3.1746031746031744E-2</v>
      </c>
    </row>
    <row r="132" spans="1:18" x14ac:dyDescent="0.25">
      <c r="A132" s="122">
        <v>4</v>
      </c>
      <c r="B132" s="134" t="s">
        <v>157</v>
      </c>
      <c r="C132" s="134">
        <f>'Memória de Cálculo'!H85</f>
        <v>1</v>
      </c>
      <c r="D132" s="105">
        <f>C142/C132</f>
        <v>82</v>
      </c>
      <c r="E132" s="100">
        <f>D132/D142</f>
        <v>3.6809815950920248E-2</v>
      </c>
      <c r="G132" s="122">
        <v>4</v>
      </c>
      <c r="H132" s="15" t="s">
        <v>157</v>
      </c>
      <c r="I132" s="174">
        <f>'Memória de Cálculo'!Q133</f>
        <v>1</v>
      </c>
      <c r="J132" s="99">
        <f>I142/I132</f>
        <v>74</v>
      </c>
      <c r="K132" s="100">
        <f>J132/J142</f>
        <v>3.1746031746031744E-2</v>
      </c>
      <c r="L132" s="49"/>
      <c r="M132" s="22"/>
      <c r="O132" s="22"/>
      <c r="P132" s="22"/>
      <c r="Q132" s="35"/>
      <c r="R132" s="35"/>
    </row>
    <row r="133" spans="1:18" x14ac:dyDescent="0.25">
      <c r="A133" s="122">
        <v>4</v>
      </c>
      <c r="B133" s="134" t="s">
        <v>158</v>
      </c>
      <c r="C133" s="134">
        <f>'Memória de Cálculo'!H86</f>
        <v>1</v>
      </c>
      <c r="D133" s="105">
        <f>C142/C133</f>
        <v>82</v>
      </c>
      <c r="E133" s="100">
        <f>D133/D142</f>
        <v>3.6809815950920248E-2</v>
      </c>
      <c r="G133" s="122">
        <v>4</v>
      </c>
      <c r="H133" s="15" t="s">
        <v>158</v>
      </c>
      <c r="I133" s="174">
        <f>'Memória de Cálculo'!Q134</f>
        <v>2</v>
      </c>
      <c r="J133" s="99">
        <f>I142/I133</f>
        <v>37</v>
      </c>
      <c r="K133" s="100">
        <f>J133/J142</f>
        <v>1.5873015873015872E-2</v>
      </c>
      <c r="L133" s="51"/>
      <c r="M133" s="51"/>
      <c r="N133" s="129"/>
      <c r="O133" s="22"/>
      <c r="P133" s="22"/>
      <c r="Q133" s="35"/>
      <c r="R133" s="35"/>
    </row>
    <row r="134" spans="1:18" x14ac:dyDescent="0.25">
      <c r="A134" s="122">
        <v>4</v>
      </c>
      <c r="B134" s="134" t="s">
        <v>159</v>
      </c>
      <c r="C134" s="134">
        <f>'Memória de Cálculo'!H87</f>
        <v>1</v>
      </c>
      <c r="D134" s="105">
        <f>C142/C134</f>
        <v>82</v>
      </c>
      <c r="E134" s="100">
        <f>D134/D142</f>
        <v>3.6809815950920248E-2</v>
      </c>
      <c r="G134" s="122">
        <v>4</v>
      </c>
      <c r="H134" s="15" t="s">
        <v>159</v>
      </c>
      <c r="I134" s="174">
        <f>'Memória de Cálculo'!Q135</f>
        <v>1</v>
      </c>
      <c r="J134" s="99">
        <f>I142/I134</f>
        <v>74</v>
      </c>
      <c r="K134" s="100">
        <f>J134/J142</f>
        <v>3.1746031746031744E-2</v>
      </c>
      <c r="L134" s="50"/>
      <c r="M134" s="50"/>
      <c r="N134" s="130"/>
      <c r="O134" s="22"/>
      <c r="P134" s="22"/>
      <c r="Q134" s="35"/>
      <c r="R134" s="35"/>
    </row>
    <row r="135" spans="1:18" x14ac:dyDescent="0.25">
      <c r="A135" s="122">
        <v>4</v>
      </c>
      <c r="B135" s="134" t="s">
        <v>160</v>
      </c>
      <c r="C135" s="134">
        <f>'Memória de Cálculo'!H88</f>
        <v>2</v>
      </c>
      <c r="D135" s="105">
        <f>C142/C135</f>
        <v>41</v>
      </c>
      <c r="E135" s="100">
        <f>D135/D142</f>
        <v>1.8404907975460124E-2</v>
      </c>
      <c r="G135" s="122">
        <v>4</v>
      </c>
      <c r="H135" s="15" t="s">
        <v>160</v>
      </c>
      <c r="I135" s="174">
        <f>'Memória de Cálculo'!Q136</f>
        <v>1</v>
      </c>
      <c r="J135" s="99">
        <f>I142/I135</f>
        <v>74</v>
      </c>
      <c r="K135" s="100">
        <f>J135/J142</f>
        <v>3.1746031746031744E-2</v>
      </c>
      <c r="M135" s="50"/>
      <c r="N135" s="131"/>
      <c r="O135" s="22"/>
      <c r="P135" s="22"/>
      <c r="Q135" s="35"/>
      <c r="R135" s="35"/>
    </row>
    <row r="136" spans="1:18" x14ac:dyDescent="0.25">
      <c r="A136" s="122">
        <v>4</v>
      </c>
      <c r="B136" s="134" t="s">
        <v>161</v>
      </c>
      <c r="C136" s="134">
        <f>'Memória de Cálculo'!H89</f>
        <v>2</v>
      </c>
      <c r="D136" s="105">
        <f>C142/C136</f>
        <v>41</v>
      </c>
      <c r="E136" s="100">
        <f>D136/D142</f>
        <v>1.8404907975460124E-2</v>
      </c>
      <c r="G136" s="122">
        <v>4</v>
      </c>
      <c r="H136" s="15" t="s">
        <v>161</v>
      </c>
      <c r="I136" s="174">
        <f>'Memória de Cálculo'!Q137</f>
        <v>1</v>
      </c>
      <c r="J136" s="99">
        <f>I142/I136</f>
        <v>74</v>
      </c>
      <c r="K136" s="100">
        <f>J136/J142</f>
        <v>3.1746031746031744E-2</v>
      </c>
      <c r="M136" s="50"/>
      <c r="N136" s="131"/>
      <c r="O136" s="22"/>
      <c r="P136" s="22"/>
      <c r="Q136" s="35"/>
      <c r="R136" s="35"/>
    </row>
    <row r="137" spans="1:18" x14ac:dyDescent="0.25">
      <c r="A137" s="122">
        <v>4</v>
      </c>
      <c r="B137" s="135" t="s">
        <v>162</v>
      </c>
      <c r="C137" s="134">
        <f>'Memória de Cálculo'!H90</f>
        <v>1</v>
      </c>
      <c r="D137" s="105">
        <f>C142/C137</f>
        <v>82</v>
      </c>
      <c r="E137" s="100">
        <f>D137/D142</f>
        <v>3.6809815950920248E-2</v>
      </c>
      <c r="G137" s="122">
        <v>4</v>
      </c>
      <c r="H137" s="19" t="s">
        <v>162</v>
      </c>
      <c r="I137" s="174">
        <f>'Memória de Cálculo'!Q138</f>
        <v>1</v>
      </c>
      <c r="J137" s="99">
        <f>I142/I137</f>
        <v>74</v>
      </c>
      <c r="K137" s="100">
        <f>J137/J142</f>
        <v>3.1746031746031744E-2</v>
      </c>
      <c r="M137" s="50"/>
      <c r="N137" s="131"/>
      <c r="O137" s="22"/>
      <c r="P137" s="22"/>
      <c r="Q137" s="35"/>
      <c r="R137" s="35"/>
    </row>
    <row r="138" spans="1:18" x14ac:dyDescent="0.25">
      <c r="A138" s="122">
        <v>4</v>
      </c>
      <c r="B138" s="134" t="s">
        <v>163</v>
      </c>
      <c r="C138" s="134">
        <f>'Memória de Cálculo'!H91</f>
        <v>1</v>
      </c>
      <c r="D138" s="105">
        <f>C142/C138</f>
        <v>82</v>
      </c>
      <c r="E138" s="100">
        <f>D138/D142</f>
        <v>3.6809815950920248E-2</v>
      </c>
      <c r="G138" s="122">
        <v>4</v>
      </c>
      <c r="H138" s="15" t="s">
        <v>163</v>
      </c>
      <c r="I138" s="174">
        <f>'Memória de Cálculo'!Q139</f>
        <v>1</v>
      </c>
      <c r="J138" s="99">
        <f>I142/I138</f>
        <v>74</v>
      </c>
      <c r="K138" s="100">
        <f>J138/J142</f>
        <v>3.1746031746031744E-2</v>
      </c>
      <c r="M138" s="50"/>
      <c r="N138" s="131"/>
      <c r="O138" s="22"/>
      <c r="P138" s="22"/>
      <c r="Q138" s="35"/>
      <c r="R138" s="35"/>
    </row>
    <row r="139" spans="1:18" x14ac:dyDescent="0.25">
      <c r="A139" s="122">
        <v>4</v>
      </c>
      <c r="B139" s="134" t="s">
        <v>164</v>
      </c>
      <c r="C139" s="134">
        <f>'Memória de Cálculo'!H92</f>
        <v>1</v>
      </c>
      <c r="D139" s="105">
        <f>C142/C139</f>
        <v>82</v>
      </c>
      <c r="E139" s="100">
        <f>D139/D142</f>
        <v>3.6809815950920248E-2</v>
      </c>
      <c r="G139" s="122">
        <v>4</v>
      </c>
      <c r="H139" s="15" t="s">
        <v>164</v>
      </c>
      <c r="I139" s="174">
        <f>'Memória de Cálculo'!Q140</f>
        <v>1</v>
      </c>
      <c r="J139" s="99">
        <f>I142/I139</f>
        <v>74</v>
      </c>
      <c r="K139" s="100">
        <f>J139/J142</f>
        <v>3.1746031746031744E-2</v>
      </c>
      <c r="M139" s="50"/>
      <c r="N139" s="131"/>
      <c r="O139" s="22"/>
      <c r="P139" s="22"/>
      <c r="Q139" s="35"/>
      <c r="R139" s="35"/>
    </row>
    <row r="140" spans="1:18" ht="18.75" customHeight="1" x14ac:dyDescent="0.25">
      <c r="A140" s="122">
        <v>4</v>
      </c>
      <c r="B140" s="134" t="s">
        <v>165</v>
      </c>
      <c r="C140" s="134">
        <f>'Memória de Cálculo'!H93</f>
        <v>1</v>
      </c>
      <c r="D140" s="105">
        <f>C142/C140</f>
        <v>82</v>
      </c>
      <c r="E140" s="100">
        <f>D140/D142</f>
        <v>3.6809815950920248E-2</v>
      </c>
      <c r="G140" s="122">
        <v>4</v>
      </c>
      <c r="H140" s="15" t="s">
        <v>165</v>
      </c>
      <c r="I140" s="174">
        <f>'Memória de Cálculo'!Q141</f>
        <v>1</v>
      </c>
      <c r="J140" s="99">
        <f>I142/I140</f>
        <v>74</v>
      </c>
      <c r="K140" s="100">
        <f>J140/J142</f>
        <v>3.1746031746031744E-2</v>
      </c>
      <c r="M140" s="50"/>
      <c r="N140" s="131"/>
      <c r="O140" s="22"/>
      <c r="P140" s="22"/>
      <c r="Q140" s="35"/>
      <c r="R140" s="35"/>
    </row>
    <row r="141" spans="1:18" ht="15.75" thickBot="1" x14ac:dyDescent="0.3">
      <c r="A141" s="122">
        <v>4</v>
      </c>
      <c r="B141" s="112" t="s">
        <v>166</v>
      </c>
      <c r="C141" s="134">
        <f>'Memória de Cálculo'!H94</f>
        <v>1</v>
      </c>
      <c r="D141" s="202">
        <f>C142/C141</f>
        <v>82</v>
      </c>
      <c r="E141" s="181">
        <f>D141/D142</f>
        <v>3.6809815950920248E-2</v>
      </c>
      <c r="G141" s="122">
        <v>4</v>
      </c>
      <c r="H141" s="179" t="s">
        <v>166</v>
      </c>
      <c r="I141" s="174">
        <f>'Memória de Cálculo'!Q142</f>
        <v>1</v>
      </c>
      <c r="J141" s="180">
        <f>I142/I141</f>
        <v>74</v>
      </c>
      <c r="K141" s="181">
        <f>J141/J142</f>
        <v>3.1746031746031744E-2</v>
      </c>
      <c r="M141" s="50"/>
      <c r="N141" s="131"/>
      <c r="O141" s="22"/>
      <c r="P141" s="22"/>
      <c r="Q141" s="35"/>
      <c r="R141" s="35"/>
    </row>
    <row r="142" spans="1:18" ht="15.75" thickBot="1" x14ac:dyDescent="0.3">
      <c r="B142" s="153" t="s">
        <v>78</v>
      </c>
      <c r="C142" s="193">
        <f>SUM(C99:C141)</f>
        <v>82</v>
      </c>
      <c r="D142" s="203">
        <f>SUM(D99:D141)</f>
        <v>2227.6666666666665</v>
      </c>
      <c r="E142" s="185">
        <f>SUM(E99:E141)</f>
        <v>1.0000000000000002</v>
      </c>
      <c r="G142" s="22"/>
      <c r="H142" s="212" t="s">
        <v>78</v>
      </c>
      <c r="I142" s="184">
        <f>SUM(I99:I141)</f>
        <v>74</v>
      </c>
      <c r="J142" s="184">
        <f>SUM(J99:J141)</f>
        <v>2331</v>
      </c>
      <c r="K142" s="185">
        <f>SUM(K99:K141)</f>
        <v>0.99999999999999978</v>
      </c>
      <c r="M142" s="50"/>
      <c r="N142" s="131"/>
      <c r="O142" s="22"/>
      <c r="P142" s="22"/>
      <c r="Q142" s="35"/>
      <c r="R142" s="35"/>
    </row>
    <row r="143" spans="1:18" ht="15.75" thickBot="1" x14ac:dyDescent="0.3">
      <c r="G143" s="22"/>
      <c r="K143" s="22"/>
      <c r="M143" s="50"/>
      <c r="N143" s="131"/>
      <c r="O143" s="22"/>
      <c r="P143" s="22"/>
      <c r="Q143" s="35"/>
      <c r="R143" s="35"/>
    </row>
    <row r="144" spans="1:18" ht="15.75" thickBot="1" x14ac:dyDescent="0.3">
      <c r="A144" s="307" t="s">
        <v>217</v>
      </c>
      <c r="B144" s="308"/>
      <c r="C144" s="307" t="s">
        <v>8</v>
      </c>
      <c r="D144" s="308"/>
      <c r="G144" s="311" t="s">
        <v>223</v>
      </c>
      <c r="H144" s="312"/>
      <c r="I144" s="311" t="s">
        <v>8</v>
      </c>
      <c r="J144" s="312"/>
      <c r="K144" s="22"/>
      <c r="M144" s="50"/>
      <c r="N144" s="131"/>
      <c r="O144" s="22"/>
      <c r="P144" s="22"/>
      <c r="Q144" s="35"/>
      <c r="R144" s="35"/>
    </row>
    <row r="145" spans="1:19" ht="15.75" thickBot="1" x14ac:dyDescent="0.3">
      <c r="A145" s="191" t="s">
        <v>186</v>
      </c>
      <c r="B145" s="193" t="s">
        <v>58</v>
      </c>
      <c r="C145" s="192" t="s">
        <v>64</v>
      </c>
      <c r="D145" s="201" t="s">
        <v>65</v>
      </c>
      <c r="G145" s="191" t="s">
        <v>186</v>
      </c>
      <c r="H145" s="192" t="s">
        <v>58</v>
      </c>
      <c r="I145" s="192" t="s">
        <v>64</v>
      </c>
      <c r="J145" s="201" t="s">
        <v>65</v>
      </c>
      <c r="K145" s="22"/>
      <c r="M145" s="50"/>
      <c r="N145" s="132"/>
      <c r="O145" s="22"/>
      <c r="P145" s="22"/>
      <c r="Q145" s="35"/>
      <c r="R145" s="35"/>
    </row>
    <row r="146" spans="1:19" x14ac:dyDescent="0.25">
      <c r="A146" s="159">
        <v>1</v>
      </c>
      <c r="B146" s="160" t="s">
        <v>225</v>
      </c>
      <c r="C146" s="162">
        <f>'Memória de Cálculo'!F100</f>
        <v>2</v>
      </c>
      <c r="D146" s="188">
        <f>C146/C189</f>
        <v>2.0408163265306121E-2</v>
      </c>
      <c r="G146" s="159">
        <v>1</v>
      </c>
      <c r="H146" s="160" t="s">
        <v>225</v>
      </c>
      <c r="I146" s="162">
        <f>'Memória de Cálculo'!O148</f>
        <v>1</v>
      </c>
      <c r="J146" s="188">
        <f>I146/I189</f>
        <v>9.0909090909090905E-3</v>
      </c>
      <c r="K146" s="22"/>
      <c r="M146" s="50"/>
      <c r="N146" s="132"/>
      <c r="O146" s="22"/>
      <c r="P146" s="22"/>
      <c r="Q146" s="35"/>
      <c r="R146" s="35"/>
    </row>
    <row r="147" spans="1:19" x14ac:dyDescent="0.25">
      <c r="A147" s="121">
        <v>1</v>
      </c>
      <c r="B147" s="137" t="s">
        <v>177</v>
      </c>
      <c r="C147" s="162">
        <f>'Memória de Cálculo'!F101</f>
        <v>3</v>
      </c>
      <c r="D147" s="100">
        <f>C147/C189</f>
        <v>3.0612244897959183E-2</v>
      </c>
      <c r="G147" s="121">
        <v>1</v>
      </c>
      <c r="H147" s="123" t="s">
        <v>177</v>
      </c>
      <c r="I147" s="162">
        <f>'Memória de Cálculo'!O149</f>
        <v>3</v>
      </c>
      <c r="J147" s="100">
        <f>I147/I189</f>
        <v>2.7272727272727271E-2</v>
      </c>
      <c r="K147" s="22"/>
      <c r="M147" s="50"/>
      <c r="N147" s="132"/>
      <c r="O147" s="22"/>
      <c r="P147" s="22"/>
      <c r="Q147" s="35"/>
      <c r="R147" s="35"/>
    </row>
    <row r="148" spans="1:19" x14ac:dyDescent="0.25">
      <c r="A148" s="121">
        <v>1</v>
      </c>
      <c r="B148" s="137" t="s">
        <v>178</v>
      </c>
      <c r="C148" s="162">
        <f>'Memória de Cálculo'!F102</f>
        <v>1</v>
      </c>
      <c r="D148" s="100">
        <f>C148/C189</f>
        <v>1.020408163265306E-2</v>
      </c>
      <c r="G148" s="121">
        <v>1</v>
      </c>
      <c r="H148" s="123" t="s">
        <v>178</v>
      </c>
      <c r="I148" s="162">
        <f>'Memória de Cálculo'!O150</f>
        <v>3</v>
      </c>
      <c r="J148" s="100">
        <f>I148/I189</f>
        <v>2.7272727272727271E-2</v>
      </c>
      <c r="K148" s="22"/>
      <c r="M148" s="50"/>
      <c r="N148" s="132"/>
      <c r="O148" s="22"/>
      <c r="P148" s="22"/>
      <c r="Q148" s="35"/>
      <c r="R148" s="35"/>
    </row>
    <row r="149" spans="1:19" x14ac:dyDescent="0.25">
      <c r="A149" s="121">
        <v>1</v>
      </c>
      <c r="B149" s="137" t="s">
        <v>179</v>
      </c>
      <c r="C149" s="162">
        <f>'Memória de Cálculo'!F103</f>
        <v>2</v>
      </c>
      <c r="D149" s="100">
        <f>C149/C189</f>
        <v>2.0408163265306121E-2</v>
      </c>
      <c r="G149" s="121">
        <v>1</v>
      </c>
      <c r="H149" s="123" t="s">
        <v>179</v>
      </c>
      <c r="I149" s="162">
        <f>'Memória de Cálculo'!O151</f>
        <v>3</v>
      </c>
      <c r="J149" s="100">
        <f>I149/I189</f>
        <v>2.7272727272727271E-2</v>
      </c>
      <c r="K149" s="22"/>
      <c r="M149" s="50"/>
      <c r="N149" s="132"/>
      <c r="O149" s="22"/>
      <c r="P149" s="22"/>
      <c r="Q149" s="35"/>
      <c r="R149" s="35"/>
    </row>
    <row r="150" spans="1:19" x14ac:dyDescent="0.25">
      <c r="A150" s="121">
        <v>1</v>
      </c>
      <c r="B150" s="137" t="s">
        <v>180</v>
      </c>
      <c r="C150" s="162">
        <f>'Memória de Cálculo'!F104</f>
        <v>2</v>
      </c>
      <c r="D150" s="100">
        <f>C150/C189</f>
        <v>2.0408163265306121E-2</v>
      </c>
      <c r="G150" s="121">
        <v>1</v>
      </c>
      <c r="H150" s="137" t="s">
        <v>180</v>
      </c>
      <c r="I150" s="162">
        <f>'Memória de Cálculo'!O152</f>
        <v>3</v>
      </c>
      <c r="J150" s="100">
        <f>I150/I189</f>
        <v>2.7272727272727271E-2</v>
      </c>
      <c r="K150" s="22"/>
      <c r="M150" s="50"/>
      <c r="N150" s="132"/>
      <c r="O150" s="22"/>
      <c r="P150" s="22"/>
      <c r="Q150" s="35"/>
      <c r="R150" s="35"/>
    </row>
    <row r="151" spans="1:19" x14ac:dyDescent="0.25">
      <c r="A151" s="121">
        <v>1</v>
      </c>
      <c r="B151" s="137" t="s">
        <v>181</v>
      </c>
      <c r="C151" s="162">
        <f>'Memória de Cálculo'!F105</f>
        <v>2</v>
      </c>
      <c r="D151" s="100">
        <f>C151/C189</f>
        <v>2.0408163265306121E-2</v>
      </c>
      <c r="G151" s="121">
        <v>1</v>
      </c>
      <c r="H151" s="123" t="s">
        <v>181</v>
      </c>
      <c r="I151" s="162">
        <f>'Memória de Cálculo'!O153</f>
        <v>2</v>
      </c>
      <c r="J151" s="100">
        <f>I151/I189</f>
        <v>1.8181818181818181E-2</v>
      </c>
      <c r="K151" s="22"/>
      <c r="M151" s="50"/>
      <c r="N151" s="132"/>
      <c r="O151" s="22"/>
      <c r="P151" s="22"/>
      <c r="Q151" s="35"/>
      <c r="R151" s="35"/>
    </row>
    <row r="152" spans="1:19" x14ac:dyDescent="0.25">
      <c r="A152" s="121">
        <v>1</v>
      </c>
      <c r="B152" s="137" t="s">
        <v>182</v>
      </c>
      <c r="C152" s="162">
        <f>'Memória de Cálculo'!F106</f>
        <v>3</v>
      </c>
      <c r="D152" s="100">
        <f>C152/C189</f>
        <v>3.0612244897959183E-2</v>
      </c>
      <c r="G152" s="121">
        <v>1</v>
      </c>
      <c r="H152" s="123" t="s">
        <v>182</v>
      </c>
      <c r="I152" s="162">
        <f>'Memória de Cálculo'!O154</f>
        <v>3</v>
      </c>
      <c r="J152" s="100">
        <f>I152/I189</f>
        <v>2.7272727272727271E-2</v>
      </c>
      <c r="K152" s="22"/>
      <c r="M152" s="50"/>
      <c r="N152" s="132"/>
      <c r="O152" s="22"/>
      <c r="P152" s="22"/>
      <c r="Q152" s="35"/>
      <c r="R152" s="35"/>
    </row>
    <row r="153" spans="1:19" x14ac:dyDescent="0.25">
      <c r="A153" s="121">
        <v>1</v>
      </c>
      <c r="B153" s="137" t="s">
        <v>183</v>
      </c>
      <c r="C153" s="162">
        <f>'Memória de Cálculo'!F107</f>
        <v>3</v>
      </c>
      <c r="D153" s="100">
        <f>C153/C189</f>
        <v>3.0612244897959183E-2</v>
      </c>
      <c r="G153" s="121">
        <v>1</v>
      </c>
      <c r="H153" s="123" t="s">
        <v>183</v>
      </c>
      <c r="I153" s="162">
        <f>'Memória de Cálculo'!O155</f>
        <v>3</v>
      </c>
      <c r="J153" s="100">
        <f>I153/I189</f>
        <v>2.7272727272727271E-2</v>
      </c>
      <c r="K153" s="22"/>
      <c r="M153" s="50"/>
      <c r="N153" s="132"/>
      <c r="O153" s="22"/>
      <c r="P153" s="22"/>
      <c r="Q153" s="35"/>
      <c r="R153" s="35"/>
    </row>
    <row r="154" spans="1:19" x14ac:dyDescent="0.25">
      <c r="A154" s="121">
        <v>1</v>
      </c>
      <c r="B154" s="137" t="s">
        <v>184</v>
      </c>
      <c r="C154" s="162">
        <f>'Memória de Cálculo'!F108</f>
        <v>2</v>
      </c>
      <c r="D154" s="100">
        <f>C154/C189</f>
        <v>2.0408163265306121E-2</v>
      </c>
      <c r="G154" s="121">
        <v>1</v>
      </c>
      <c r="H154" s="123" t="s">
        <v>184</v>
      </c>
      <c r="I154" s="162">
        <f>'Memória de Cálculo'!O156</f>
        <v>3</v>
      </c>
      <c r="J154" s="100">
        <f>I154/I189</f>
        <v>2.7272727272727271E-2</v>
      </c>
      <c r="K154" s="22"/>
      <c r="M154" s="50"/>
      <c r="N154" s="132"/>
      <c r="O154" s="22"/>
      <c r="P154" s="22"/>
      <c r="Q154" s="35"/>
      <c r="R154" s="35"/>
    </row>
    <row r="155" spans="1:19" x14ac:dyDescent="0.25">
      <c r="A155" s="121">
        <v>1</v>
      </c>
      <c r="B155" s="137" t="s">
        <v>185</v>
      </c>
      <c r="C155" s="162">
        <f>'Memória de Cálculo'!F109</f>
        <v>2</v>
      </c>
      <c r="D155" s="100">
        <f>C155/C189</f>
        <v>2.0408163265306121E-2</v>
      </c>
      <c r="G155" s="121">
        <v>1</v>
      </c>
      <c r="H155" s="123" t="s">
        <v>185</v>
      </c>
      <c r="I155" s="162">
        <f>'Memória de Cálculo'!O157</f>
        <v>3</v>
      </c>
      <c r="J155" s="100">
        <f>I155/I189</f>
        <v>2.7272727272727271E-2</v>
      </c>
      <c r="K155" s="22"/>
      <c r="M155" s="50"/>
      <c r="N155" s="132"/>
      <c r="O155" s="22"/>
      <c r="P155" s="22"/>
      <c r="Q155" s="35"/>
      <c r="R155" s="35"/>
    </row>
    <row r="156" spans="1:19" x14ac:dyDescent="0.25">
      <c r="A156" s="119">
        <v>2</v>
      </c>
      <c r="B156" s="137" t="s">
        <v>187</v>
      </c>
      <c r="C156" s="162">
        <f>'Memória de Cálculo'!F110</f>
        <v>3</v>
      </c>
      <c r="D156" s="100">
        <f>C156/C189</f>
        <v>3.0612244897959183E-2</v>
      </c>
      <c r="G156" s="119">
        <v>2</v>
      </c>
      <c r="H156" s="123" t="s">
        <v>187</v>
      </c>
      <c r="I156" s="162">
        <f>'Memória de Cálculo'!O158</f>
        <v>3</v>
      </c>
      <c r="J156" s="100">
        <f>I156/I189</f>
        <v>2.7272727272727271E-2</v>
      </c>
      <c r="K156" s="22"/>
      <c r="M156" s="50"/>
      <c r="N156" s="132"/>
      <c r="O156" s="22"/>
      <c r="P156" s="22"/>
      <c r="Q156" s="35"/>
      <c r="R156" s="35"/>
    </row>
    <row r="157" spans="1:19" x14ac:dyDescent="0.25">
      <c r="A157" s="119">
        <v>2</v>
      </c>
      <c r="B157" s="137" t="s">
        <v>188</v>
      </c>
      <c r="C157" s="162">
        <f>'Memória de Cálculo'!F111</f>
        <v>3</v>
      </c>
      <c r="D157" s="100">
        <f>C157/C189</f>
        <v>3.0612244897959183E-2</v>
      </c>
      <c r="G157" s="119">
        <v>2</v>
      </c>
      <c r="H157" s="123" t="s">
        <v>188</v>
      </c>
      <c r="I157" s="162">
        <f>'Memória de Cálculo'!O159</f>
        <v>1</v>
      </c>
      <c r="J157" s="100">
        <f>I157/I189</f>
        <v>9.0909090909090905E-3</v>
      </c>
      <c r="K157" s="22"/>
      <c r="M157" s="50"/>
      <c r="N157" s="132"/>
      <c r="O157" s="22"/>
      <c r="P157" s="22"/>
      <c r="Q157" s="35"/>
      <c r="R157" s="35"/>
    </row>
    <row r="158" spans="1:19" x14ac:dyDescent="0.25">
      <c r="A158" s="119">
        <v>2</v>
      </c>
      <c r="B158" s="137" t="s">
        <v>189</v>
      </c>
      <c r="C158" s="162">
        <f>'Memória de Cálculo'!F112</f>
        <v>1</v>
      </c>
      <c r="D158" s="100">
        <f>C158/C189</f>
        <v>1.020408163265306E-2</v>
      </c>
      <c r="G158" s="119">
        <v>2</v>
      </c>
      <c r="H158" s="123" t="s">
        <v>189</v>
      </c>
      <c r="I158" s="162">
        <f>'Memória de Cálculo'!O160</f>
        <v>2</v>
      </c>
      <c r="J158" s="100">
        <f>I158/I189</f>
        <v>1.8181818181818181E-2</v>
      </c>
      <c r="K158" s="22"/>
      <c r="M158" s="50"/>
      <c r="N158" s="132"/>
      <c r="O158" s="22"/>
      <c r="P158" s="22"/>
      <c r="Q158" s="35"/>
      <c r="R158" s="35"/>
      <c r="S158" s="35"/>
    </row>
    <row r="159" spans="1:19" x14ac:dyDescent="0.25">
      <c r="A159" s="119">
        <v>2</v>
      </c>
      <c r="B159" s="137" t="s">
        <v>190</v>
      </c>
      <c r="C159" s="162">
        <f>'Memória de Cálculo'!F113</f>
        <v>2</v>
      </c>
      <c r="D159" s="100">
        <f>C159/C189</f>
        <v>2.0408163265306121E-2</v>
      </c>
      <c r="G159" s="119">
        <v>2</v>
      </c>
      <c r="H159" s="123" t="s">
        <v>190</v>
      </c>
      <c r="I159" s="162">
        <f>'Memória de Cálculo'!O161</f>
        <v>2</v>
      </c>
      <c r="J159" s="100">
        <f>I159/I189</f>
        <v>1.8181818181818181E-2</v>
      </c>
      <c r="K159" s="22"/>
      <c r="M159" s="50"/>
      <c r="N159" s="132"/>
      <c r="O159" s="22"/>
      <c r="P159" s="22"/>
      <c r="Q159" s="35"/>
      <c r="R159" s="35"/>
      <c r="S159" s="35"/>
    </row>
    <row r="160" spans="1:19" x14ac:dyDescent="0.25">
      <c r="A160" s="119">
        <v>2</v>
      </c>
      <c r="B160" s="137" t="s">
        <v>191</v>
      </c>
      <c r="C160" s="162">
        <f>'Memória de Cálculo'!F114</f>
        <v>3</v>
      </c>
      <c r="D160" s="100">
        <f>C160/C189</f>
        <v>3.0612244897959183E-2</v>
      </c>
      <c r="G160" s="119">
        <v>2</v>
      </c>
      <c r="H160" s="123" t="s">
        <v>191</v>
      </c>
      <c r="I160" s="162">
        <f>'Memória de Cálculo'!O162</f>
        <v>3</v>
      </c>
      <c r="J160" s="100">
        <f>I160/I189</f>
        <v>2.7272727272727271E-2</v>
      </c>
      <c r="K160" s="22"/>
      <c r="M160" s="50"/>
      <c r="N160" s="132"/>
      <c r="O160" s="22"/>
      <c r="P160" s="22"/>
      <c r="Q160" s="35"/>
      <c r="R160" s="35"/>
      <c r="S160" s="35"/>
    </row>
    <row r="161" spans="1:19" x14ac:dyDescent="0.25">
      <c r="A161" s="119">
        <v>2</v>
      </c>
      <c r="B161" s="137" t="s">
        <v>192</v>
      </c>
      <c r="C161" s="162">
        <f>'Memória de Cálculo'!F115</f>
        <v>3</v>
      </c>
      <c r="D161" s="100">
        <f>C161/C189</f>
        <v>3.0612244897959183E-2</v>
      </c>
      <c r="G161" s="119">
        <v>2</v>
      </c>
      <c r="H161" s="123" t="s">
        <v>192</v>
      </c>
      <c r="I161" s="162">
        <f>'Memória de Cálculo'!O163</f>
        <v>3</v>
      </c>
      <c r="J161" s="100">
        <f>I161/I189</f>
        <v>2.7272727272727271E-2</v>
      </c>
      <c r="K161" s="22"/>
      <c r="M161" s="50"/>
      <c r="N161" s="132"/>
      <c r="O161" s="22"/>
      <c r="P161" s="22"/>
      <c r="Q161" s="35"/>
      <c r="R161" s="35"/>
      <c r="S161" s="35"/>
    </row>
    <row r="162" spans="1:19" x14ac:dyDescent="0.25">
      <c r="A162" s="119">
        <v>2</v>
      </c>
      <c r="B162" s="137" t="s">
        <v>193</v>
      </c>
      <c r="C162" s="162">
        <f>'Memória de Cálculo'!F116</f>
        <v>2</v>
      </c>
      <c r="D162" s="100">
        <f>C162/C189</f>
        <v>2.0408163265306121E-2</v>
      </c>
      <c r="G162" s="119">
        <v>2</v>
      </c>
      <c r="H162" s="123" t="s">
        <v>193</v>
      </c>
      <c r="I162" s="162">
        <f>'Memória de Cálculo'!O164</f>
        <v>2</v>
      </c>
      <c r="J162" s="100">
        <f>I162/I189</f>
        <v>1.8181818181818181E-2</v>
      </c>
      <c r="K162" s="22"/>
      <c r="M162" s="50"/>
      <c r="N162" s="132"/>
      <c r="O162" s="22"/>
      <c r="P162" s="22"/>
      <c r="Q162" s="35"/>
      <c r="R162" s="35"/>
      <c r="S162" s="35"/>
    </row>
    <row r="163" spans="1:19" x14ac:dyDescent="0.25">
      <c r="A163" s="119">
        <v>2</v>
      </c>
      <c r="B163" s="137" t="s">
        <v>194</v>
      </c>
      <c r="C163" s="162">
        <f>'Memória de Cálculo'!F117</f>
        <v>2</v>
      </c>
      <c r="D163" s="100">
        <f>C163/C189</f>
        <v>2.0408163265306121E-2</v>
      </c>
      <c r="G163" s="119">
        <v>2</v>
      </c>
      <c r="H163" s="123" t="s">
        <v>194</v>
      </c>
      <c r="I163" s="162">
        <f>'Memória de Cálculo'!O165</f>
        <v>3</v>
      </c>
      <c r="J163" s="100">
        <f>I163/I189</f>
        <v>2.7272727272727271E-2</v>
      </c>
      <c r="K163" s="22"/>
      <c r="M163" s="50"/>
      <c r="N163" s="132"/>
      <c r="O163" s="22"/>
      <c r="P163" s="22"/>
      <c r="Q163" s="35"/>
      <c r="R163" s="35"/>
      <c r="S163" s="35"/>
    </row>
    <row r="164" spans="1:19" x14ac:dyDescent="0.25">
      <c r="A164" s="119">
        <v>2</v>
      </c>
      <c r="B164" s="137" t="s">
        <v>195</v>
      </c>
      <c r="C164" s="162">
        <f>'Memória de Cálculo'!F118</f>
        <v>3</v>
      </c>
      <c r="D164" s="100">
        <f>C164/C189</f>
        <v>3.0612244897959183E-2</v>
      </c>
      <c r="G164" s="119">
        <v>2</v>
      </c>
      <c r="H164" s="123" t="s">
        <v>195</v>
      </c>
      <c r="I164" s="162">
        <f>'Memória de Cálculo'!O166</f>
        <v>3</v>
      </c>
      <c r="J164" s="100">
        <f>I164/I189</f>
        <v>2.7272727272727271E-2</v>
      </c>
      <c r="K164" s="22"/>
      <c r="M164" s="50"/>
      <c r="N164" s="132"/>
      <c r="O164" s="22"/>
      <c r="P164" s="22"/>
      <c r="Q164" s="35"/>
      <c r="R164" s="35"/>
      <c r="S164" s="35"/>
    </row>
    <row r="165" spans="1:19" x14ac:dyDescent="0.25">
      <c r="A165" s="119">
        <v>2</v>
      </c>
      <c r="B165" s="137" t="s">
        <v>196</v>
      </c>
      <c r="C165" s="162">
        <f>'Memória de Cálculo'!F119</f>
        <v>2</v>
      </c>
      <c r="D165" s="100">
        <f>C165/C189</f>
        <v>2.0408163265306121E-2</v>
      </c>
      <c r="G165" s="119">
        <v>2</v>
      </c>
      <c r="H165" s="123" t="s">
        <v>196</v>
      </c>
      <c r="I165" s="162">
        <f>'Memória de Cálculo'!O167</f>
        <v>3</v>
      </c>
      <c r="J165" s="100">
        <f>I165/I189</f>
        <v>2.7272727272727271E-2</v>
      </c>
      <c r="K165" s="22"/>
      <c r="M165" s="50"/>
      <c r="N165" s="132"/>
      <c r="O165" s="22"/>
      <c r="P165" s="22"/>
      <c r="Q165" s="35"/>
      <c r="R165" s="35"/>
      <c r="S165" s="35"/>
    </row>
    <row r="166" spans="1:19" x14ac:dyDescent="0.25">
      <c r="A166" s="119">
        <v>2</v>
      </c>
      <c r="B166" s="137" t="s">
        <v>197</v>
      </c>
      <c r="C166" s="162">
        <f>'Memória de Cálculo'!F120</f>
        <v>2</v>
      </c>
      <c r="D166" s="100">
        <f>C166/C189</f>
        <v>2.0408163265306121E-2</v>
      </c>
      <c r="G166" s="119">
        <v>2</v>
      </c>
      <c r="H166" s="123" t="s">
        <v>197</v>
      </c>
      <c r="I166" s="162">
        <f>'Memória de Cálculo'!O168</f>
        <v>1</v>
      </c>
      <c r="J166" s="100">
        <f>I166/I189</f>
        <v>9.0909090909090905E-3</v>
      </c>
      <c r="K166" s="22"/>
      <c r="M166" s="50"/>
      <c r="N166" s="132"/>
      <c r="O166" s="22"/>
      <c r="P166" s="22"/>
      <c r="Q166" s="35"/>
      <c r="R166" s="35"/>
      <c r="S166" s="35"/>
    </row>
    <row r="167" spans="1:19" x14ac:dyDescent="0.25">
      <c r="A167" s="120">
        <v>3</v>
      </c>
      <c r="B167" s="137" t="s">
        <v>198</v>
      </c>
      <c r="C167" s="162">
        <f>'Memória de Cálculo'!F121</f>
        <v>3</v>
      </c>
      <c r="D167" s="100">
        <f>C167/C189</f>
        <v>3.0612244897959183E-2</v>
      </c>
      <c r="G167" s="120">
        <v>3</v>
      </c>
      <c r="H167" s="123" t="s">
        <v>198</v>
      </c>
      <c r="I167" s="162">
        <f>'Memória de Cálculo'!O169</f>
        <v>3</v>
      </c>
      <c r="J167" s="100">
        <f>I167/I189</f>
        <v>2.7272727272727271E-2</v>
      </c>
      <c r="K167" s="22"/>
      <c r="M167" s="50"/>
      <c r="N167" s="132"/>
      <c r="O167" s="22"/>
      <c r="P167" s="22"/>
      <c r="Q167" s="35"/>
      <c r="R167" s="35"/>
      <c r="S167" s="35"/>
    </row>
    <row r="168" spans="1:19" x14ac:dyDescent="0.25">
      <c r="A168" s="120">
        <v>3</v>
      </c>
      <c r="B168" s="137" t="s">
        <v>199</v>
      </c>
      <c r="C168" s="162">
        <f>'Memória de Cálculo'!F122</f>
        <v>3</v>
      </c>
      <c r="D168" s="100">
        <f>C168/C189</f>
        <v>3.0612244897959183E-2</v>
      </c>
      <c r="G168" s="120">
        <v>3</v>
      </c>
      <c r="H168" s="123" t="s">
        <v>199</v>
      </c>
      <c r="I168" s="162">
        <f>'Memória de Cálculo'!O170</f>
        <v>3</v>
      </c>
      <c r="J168" s="100">
        <f>I168/I189</f>
        <v>2.7272727272727271E-2</v>
      </c>
      <c r="K168" s="22"/>
      <c r="M168" s="50"/>
      <c r="N168" s="132"/>
      <c r="O168" s="22"/>
      <c r="P168" s="22"/>
      <c r="Q168" s="35"/>
      <c r="R168" s="35"/>
      <c r="S168" s="35"/>
    </row>
    <row r="169" spans="1:19" x14ac:dyDescent="0.25">
      <c r="A169" s="120">
        <v>3</v>
      </c>
      <c r="B169" s="137" t="s">
        <v>200</v>
      </c>
      <c r="C169" s="162">
        <f>'Memória de Cálculo'!F123</f>
        <v>3</v>
      </c>
      <c r="D169" s="100">
        <f>C169/C189</f>
        <v>3.0612244897959183E-2</v>
      </c>
      <c r="G169" s="120">
        <v>3</v>
      </c>
      <c r="H169" s="123" t="s">
        <v>200</v>
      </c>
      <c r="I169" s="162">
        <f>'Memória de Cálculo'!O171</f>
        <v>2</v>
      </c>
      <c r="J169" s="100">
        <f>I169/I189</f>
        <v>1.8181818181818181E-2</v>
      </c>
      <c r="K169" s="22"/>
      <c r="M169" s="50"/>
      <c r="N169" s="132"/>
      <c r="O169" s="22"/>
      <c r="P169" s="22"/>
      <c r="Q169" s="35"/>
      <c r="R169" s="35"/>
      <c r="S169" s="35"/>
    </row>
    <row r="170" spans="1:19" x14ac:dyDescent="0.25">
      <c r="A170" s="120">
        <v>3</v>
      </c>
      <c r="B170" s="137" t="s">
        <v>201</v>
      </c>
      <c r="C170" s="162">
        <f>'Memória de Cálculo'!F124</f>
        <v>3</v>
      </c>
      <c r="D170" s="100">
        <f>C170/C189</f>
        <v>3.0612244897959183E-2</v>
      </c>
      <c r="G170" s="120">
        <v>3</v>
      </c>
      <c r="H170" s="123" t="s">
        <v>201</v>
      </c>
      <c r="I170" s="162">
        <f>'Memória de Cálculo'!O172</f>
        <v>3</v>
      </c>
      <c r="J170" s="100">
        <f>I170/I189</f>
        <v>2.7272727272727271E-2</v>
      </c>
      <c r="K170" s="22"/>
      <c r="M170" s="50"/>
      <c r="N170" s="132"/>
      <c r="O170" s="22"/>
      <c r="P170" s="22"/>
      <c r="Q170" s="35"/>
      <c r="R170" s="35"/>
      <c r="S170" s="35"/>
    </row>
    <row r="171" spans="1:19" x14ac:dyDescent="0.25">
      <c r="A171" s="120">
        <v>3</v>
      </c>
      <c r="B171" s="137" t="s">
        <v>202</v>
      </c>
      <c r="C171" s="162">
        <f>'Memória de Cálculo'!F125</f>
        <v>2</v>
      </c>
      <c r="D171" s="100">
        <f>C171/C189</f>
        <v>2.0408163265306121E-2</v>
      </c>
      <c r="G171" s="120">
        <v>3</v>
      </c>
      <c r="H171" s="123" t="s">
        <v>202</v>
      </c>
      <c r="I171" s="162">
        <f>'Memória de Cálculo'!O173</f>
        <v>2</v>
      </c>
      <c r="J171" s="100">
        <f>I171/I189</f>
        <v>1.8181818181818181E-2</v>
      </c>
      <c r="K171" s="22"/>
      <c r="M171" s="50"/>
      <c r="N171" s="132"/>
      <c r="O171" s="22"/>
      <c r="P171" s="22"/>
      <c r="Q171" s="35"/>
      <c r="R171" s="35"/>
      <c r="S171" s="35"/>
    </row>
    <row r="172" spans="1:19" x14ac:dyDescent="0.25">
      <c r="A172" s="120">
        <v>3</v>
      </c>
      <c r="B172" s="137" t="s">
        <v>203</v>
      </c>
      <c r="C172" s="162">
        <f>'Memória de Cálculo'!F126</f>
        <v>3</v>
      </c>
      <c r="D172" s="100">
        <f>C172/C189</f>
        <v>3.0612244897959183E-2</v>
      </c>
      <c r="G172" s="120">
        <v>3</v>
      </c>
      <c r="H172" s="123" t="s">
        <v>203</v>
      </c>
      <c r="I172" s="162">
        <f>'Memória de Cálculo'!O174</f>
        <v>3</v>
      </c>
      <c r="J172" s="100">
        <f>I172/I189</f>
        <v>2.7272727272727271E-2</v>
      </c>
      <c r="K172" s="22"/>
      <c r="M172" s="50"/>
      <c r="N172" s="132"/>
      <c r="O172" s="22"/>
      <c r="P172" s="22"/>
      <c r="Q172" s="35"/>
      <c r="R172" s="35"/>
      <c r="S172" s="35"/>
    </row>
    <row r="173" spans="1:19" x14ac:dyDescent="0.25">
      <c r="A173" s="120">
        <v>3</v>
      </c>
      <c r="B173" s="137" t="s">
        <v>204</v>
      </c>
      <c r="C173" s="162">
        <f>'Memória de Cálculo'!F127</f>
        <v>2</v>
      </c>
      <c r="D173" s="100">
        <f>C173/C189</f>
        <v>2.0408163265306121E-2</v>
      </c>
      <c r="G173" s="120">
        <v>3</v>
      </c>
      <c r="H173" s="123" t="s">
        <v>204</v>
      </c>
      <c r="I173" s="162">
        <f>'Memória de Cálculo'!O175</f>
        <v>2</v>
      </c>
      <c r="J173" s="100">
        <f>I173/I189</f>
        <v>1.8181818181818181E-2</v>
      </c>
      <c r="K173" s="22"/>
      <c r="M173" s="50"/>
      <c r="N173" s="132"/>
      <c r="O173" s="22"/>
      <c r="P173" s="22"/>
      <c r="Q173" s="35"/>
      <c r="R173" s="35"/>
      <c r="S173" s="35"/>
    </row>
    <row r="174" spans="1:19" x14ac:dyDescent="0.25">
      <c r="A174" s="120">
        <v>3</v>
      </c>
      <c r="B174" s="137" t="s">
        <v>205</v>
      </c>
      <c r="C174" s="162">
        <f>'Memória de Cálculo'!F128</f>
        <v>3</v>
      </c>
      <c r="D174" s="100">
        <f>C174/C189</f>
        <v>3.0612244897959183E-2</v>
      </c>
      <c r="G174" s="120">
        <v>3</v>
      </c>
      <c r="H174" s="123" t="s">
        <v>205</v>
      </c>
      <c r="I174" s="162">
        <f>'Memória de Cálculo'!O176</f>
        <v>3</v>
      </c>
      <c r="J174" s="100">
        <f>I174/I189</f>
        <v>2.7272727272727271E-2</v>
      </c>
      <c r="K174" s="22"/>
      <c r="M174" s="50"/>
      <c r="N174" s="132"/>
      <c r="O174" s="22"/>
      <c r="P174" s="22"/>
      <c r="Q174" s="35"/>
      <c r="R174" s="35"/>
      <c r="S174" s="35"/>
    </row>
    <row r="175" spans="1:19" x14ac:dyDescent="0.25">
      <c r="A175" s="120">
        <v>3</v>
      </c>
      <c r="B175" s="137" t="s">
        <v>206</v>
      </c>
      <c r="C175" s="162">
        <f>'Memória de Cálculo'!F129</f>
        <v>2</v>
      </c>
      <c r="D175" s="100">
        <f>C175/C189</f>
        <v>2.0408163265306121E-2</v>
      </c>
      <c r="G175" s="120">
        <v>3</v>
      </c>
      <c r="H175" s="123" t="s">
        <v>206</v>
      </c>
      <c r="I175" s="162">
        <f>'Memória de Cálculo'!O177</f>
        <v>2</v>
      </c>
      <c r="J175" s="100">
        <f>I175/I189</f>
        <v>1.8181818181818181E-2</v>
      </c>
      <c r="K175" s="22"/>
      <c r="M175" s="50"/>
      <c r="N175" s="132"/>
      <c r="O175" s="22"/>
      <c r="P175" s="22"/>
      <c r="Q175" s="35"/>
      <c r="R175" s="35"/>
      <c r="S175" s="35"/>
    </row>
    <row r="176" spans="1:19" x14ac:dyDescent="0.25">
      <c r="A176" s="120">
        <v>3</v>
      </c>
      <c r="B176" s="137" t="s">
        <v>207</v>
      </c>
      <c r="C176" s="162">
        <f>'Memória de Cálculo'!F130</f>
        <v>2</v>
      </c>
      <c r="D176" s="100">
        <f>C176/C189</f>
        <v>2.0408163265306121E-2</v>
      </c>
      <c r="G176" s="120">
        <v>3</v>
      </c>
      <c r="H176" s="123" t="s">
        <v>207</v>
      </c>
      <c r="I176" s="162">
        <f>'Memória de Cálculo'!O178</f>
        <v>2</v>
      </c>
      <c r="J176" s="100">
        <f>I176/I189</f>
        <v>1.8181818181818181E-2</v>
      </c>
      <c r="K176" s="22"/>
      <c r="M176" s="50"/>
      <c r="N176" s="132"/>
      <c r="O176" s="22"/>
      <c r="P176" s="22"/>
      <c r="Q176" s="35"/>
      <c r="R176" s="35"/>
      <c r="S176" s="35"/>
    </row>
    <row r="177" spans="1:19" x14ac:dyDescent="0.25">
      <c r="A177" s="120">
        <v>3</v>
      </c>
      <c r="B177" s="137" t="s">
        <v>208</v>
      </c>
      <c r="C177" s="162">
        <f>'Memória de Cálculo'!F131</f>
        <v>2</v>
      </c>
      <c r="D177" s="100">
        <f>C177/C189</f>
        <v>2.0408163265306121E-2</v>
      </c>
      <c r="G177" s="120">
        <v>3</v>
      </c>
      <c r="H177" s="123" t="s">
        <v>208</v>
      </c>
      <c r="I177" s="162">
        <f>'Memória de Cálculo'!O179</f>
        <v>3</v>
      </c>
      <c r="J177" s="100">
        <f>I177/I189</f>
        <v>2.7272727272727271E-2</v>
      </c>
      <c r="K177" s="22"/>
      <c r="M177" s="50"/>
      <c r="N177" s="132"/>
      <c r="O177" s="22"/>
      <c r="P177" s="22"/>
      <c r="Q177" s="35"/>
      <c r="R177" s="35"/>
      <c r="S177" s="35"/>
    </row>
    <row r="178" spans="1:19" x14ac:dyDescent="0.25">
      <c r="A178" s="120">
        <v>3</v>
      </c>
      <c r="B178" s="137" t="s">
        <v>209</v>
      </c>
      <c r="C178" s="162">
        <f>'Memória de Cálculo'!F132</f>
        <v>3</v>
      </c>
      <c r="D178" s="100">
        <f>C178/C189</f>
        <v>3.0612244897959183E-2</v>
      </c>
      <c r="G178" s="120">
        <v>3</v>
      </c>
      <c r="H178" s="123" t="s">
        <v>209</v>
      </c>
      <c r="I178" s="162">
        <f>'Memória de Cálculo'!O180</f>
        <v>3</v>
      </c>
      <c r="J178" s="100">
        <f>I178/I189</f>
        <v>2.7272727272727271E-2</v>
      </c>
      <c r="K178" s="22"/>
      <c r="M178" s="50"/>
      <c r="N178" s="132"/>
      <c r="O178" s="22"/>
      <c r="P178" s="22"/>
      <c r="Q178" s="35"/>
      <c r="R178" s="35"/>
      <c r="S178" s="35"/>
    </row>
    <row r="179" spans="1:19" x14ac:dyDescent="0.25">
      <c r="A179" s="122">
        <v>4</v>
      </c>
      <c r="B179" s="134" t="s">
        <v>157</v>
      </c>
      <c r="C179" s="162">
        <f>'Memória de Cálculo'!F133</f>
        <v>2</v>
      </c>
      <c r="D179" s="100">
        <f>C179/C189</f>
        <v>2.0408163265306121E-2</v>
      </c>
      <c r="E179" s="22"/>
      <c r="G179" s="122">
        <v>4</v>
      </c>
      <c r="H179" s="15" t="s">
        <v>157</v>
      </c>
      <c r="I179" s="162">
        <f>'Memória de Cálculo'!O181</f>
        <v>3</v>
      </c>
      <c r="J179" s="100">
        <f>I179/I189</f>
        <v>2.7272727272727271E-2</v>
      </c>
      <c r="K179" s="22"/>
      <c r="M179" s="60"/>
      <c r="N179" s="129"/>
      <c r="O179" s="60"/>
      <c r="P179" s="60"/>
      <c r="Q179" s="52"/>
      <c r="R179" s="52"/>
      <c r="S179" s="35"/>
    </row>
    <row r="180" spans="1:19" x14ac:dyDescent="0.25">
      <c r="A180" s="122">
        <v>4</v>
      </c>
      <c r="B180" s="134" t="s">
        <v>158</v>
      </c>
      <c r="C180" s="162">
        <f>'Memória de Cálculo'!F134</f>
        <v>2</v>
      </c>
      <c r="D180" s="100">
        <f>C180/C189</f>
        <v>2.0408163265306121E-2</v>
      </c>
      <c r="E180" s="60"/>
      <c r="G180" s="122">
        <v>4</v>
      </c>
      <c r="H180" s="15" t="s">
        <v>158</v>
      </c>
      <c r="I180" s="162">
        <f>'Memória de Cálculo'!O182</f>
        <v>2</v>
      </c>
      <c r="J180" s="100">
        <f>I180/I189</f>
        <v>1.8181818181818181E-2</v>
      </c>
      <c r="K180" s="22"/>
      <c r="N180" s="129"/>
      <c r="O180" s="60"/>
      <c r="P180" s="60"/>
      <c r="Q180" s="52"/>
      <c r="R180" s="52"/>
      <c r="S180" s="35"/>
    </row>
    <row r="181" spans="1:19" x14ac:dyDescent="0.25">
      <c r="A181" s="122">
        <v>4</v>
      </c>
      <c r="B181" s="134" t="s">
        <v>159</v>
      </c>
      <c r="C181" s="162">
        <f>'Memória de Cálculo'!F135</f>
        <v>1</v>
      </c>
      <c r="D181" s="100">
        <f>C181/C189</f>
        <v>1.020408163265306E-2</v>
      </c>
      <c r="E181" s="60"/>
      <c r="G181" s="122">
        <v>4</v>
      </c>
      <c r="H181" s="15" t="s">
        <v>159</v>
      </c>
      <c r="I181" s="162">
        <f>'Memória de Cálculo'!O183</f>
        <v>3</v>
      </c>
      <c r="J181" s="100">
        <f>I181/I189</f>
        <v>2.7272727272727271E-2</v>
      </c>
      <c r="K181" s="125"/>
      <c r="O181" s="60"/>
      <c r="P181" s="60"/>
      <c r="Q181" s="52"/>
      <c r="R181" s="52"/>
      <c r="S181" s="35"/>
    </row>
    <row r="182" spans="1:19" x14ac:dyDescent="0.25">
      <c r="A182" s="122">
        <v>4</v>
      </c>
      <c r="B182" s="134" t="s">
        <v>160</v>
      </c>
      <c r="C182" s="162">
        <f>'Memória de Cálculo'!F136</f>
        <v>2</v>
      </c>
      <c r="D182" s="100">
        <f>C182/C189</f>
        <v>2.0408163265306121E-2</v>
      </c>
      <c r="E182" s="60"/>
      <c r="G182" s="122">
        <v>4</v>
      </c>
      <c r="H182" s="15" t="s">
        <v>160</v>
      </c>
      <c r="I182" s="162">
        <f>'Memória de Cálculo'!O184</f>
        <v>3</v>
      </c>
      <c r="J182" s="100">
        <f>I182/I189</f>
        <v>2.7272727272727271E-2</v>
      </c>
      <c r="K182" s="125"/>
      <c r="O182" s="60"/>
      <c r="P182" s="60"/>
      <c r="Q182" s="52"/>
      <c r="R182" s="52"/>
      <c r="S182" s="35"/>
    </row>
    <row r="183" spans="1:19" x14ac:dyDescent="0.25">
      <c r="A183" s="122">
        <v>4</v>
      </c>
      <c r="B183" s="134" t="s">
        <v>161</v>
      </c>
      <c r="C183" s="162">
        <f>'Memória de Cálculo'!F137</f>
        <v>1</v>
      </c>
      <c r="D183" s="100">
        <f>C183/C189</f>
        <v>1.020408163265306E-2</v>
      </c>
      <c r="E183" s="60"/>
      <c r="G183" s="122">
        <v>4</v>
      </c>
      <c r="H183" s="15" t="s">
        <v>161</v>
      </c>
      <c r="I183" s="162">
        <f>'Memória de Cálculo'!O185</f>
        <v>3</v>
      </c>
      <c r="J183" s="100">
        <f>I183/I189</f>
        <v>2.7272727272727271E-2</v>
      </c>
      <c r="K183" s="125"/>
      <c r="O183" s="60"/>
      <c r="P183" s="60"/>
      <c r="Q183" s="52"/>
      <c r="R183" s="52"/>
      <c r="S183" s="35"/>
    </row>
    <row r="184" spans="1:19" x14ac:dyDescent="0.25">
      <c r="A184" s="122">
        <v>4</v>
      </c>
      <c r="B184" s="135" t="s">
        <v>162</v>
      </c>
      <c r="C184" s="162">
        <f>'Memória de Cálculo'!F138</f>
        <v>2</v>
      </c>
      <c r="D184" s="100">
        <f>C184/C189</f>
        <v>2.0408163265306121E-2</v>
      </c>
      <c r="E184" s="60"/>
      <c r="G184" s="122">
        <v>4</v>
      </c>
      <c r="H184" s="19" t="s">
        <v>162</v>
      </c>
      <c r="I184" s="162">
        <f>'Memória de Cálculo'!O186</f>
        <v>3</v>
      </c>
      <c r="J184" s="100">
        <f>I184/I189</f>
        <v>2.7272727272727271E-2</v>
      </c>
      <c r="K184" s="125"/>
      <c r="O184" s="60"/>
      <c r="P184" s="60"/>
      <c r="Q184" s="52"/>
      <c r="R184" s="52"/>
      <c r="S184" s="35"/>
    </row>
    <row r="185" spans="1:19" x14ac:dyDescent="0.25">
      <c r="A185" s="122">
        <v>4</v>
      </c>
      <c r="B185" s="134" t="s">
        <v>163</v>
      </c>
      <c r="C185" s="162">
        <f>'Memória de Cálculo'!F139</f>
        <v>3</v>
      </c>
      <c r="D185" s="100">
        <f>C185/C189</f>
        <v>3.0612244897959183E-2</v>
      </c>
      <c r="E185" s="60"/>
      <c r="G185" s="122">
        <v>4</v>
      </c>
      <c r="H185" s="15" t="s">
        <v>163</v>
      </c>
      <c r="I185" s="162">
        <f>'Memória de Cálculo'!O187</f>
        <v>3</v>
      </c>
      <c r="J185" s="100">
        <f>I185/I189</f>
        <v>2.7272727272727271E-2</v>
      </c>
      <c r="K185" s="22"/>
      <c r="O185" s="60"/>
      <c r="P185" s="60"/>
      <c r="Q185" s="52"/>
      <c r="R185" s="52"/>
      <c r="S185" s="35"/>
    </row>
    <row r="186" spans="1:19" x14ac:dyDescent="0.25">
      <c r="A186" s="122">
        <v>4</v>
      </c>
      <c r="B186" s="134" t="s">
        <v>164</v>
      </c>
      <c r="C186" s="162">
        <f>'Memória de Cálculo'!F140</f>
        <v>2</v>
      </c>
      <c r="D186" s="100">
        <f>C186/C189</f>
        <v>2.0408163265306121E-2</v>
      </c>
      <c r="E186" s="60"/>
      <c r="G186" s="122">
        <v>4</v>
      </c>
      <c r="H186" s="15" t="s">
        <v>164</v>
      </c>
      <c r="I186" s="162">
        <f>'Memória de Cálculo'!O188</f>
        <v>1</v>
      </c>
      <c r="J186" s="100">
        <f>I186/I189</f>
        <v>9.0909090909090905E-3</v>
      </c>
      <c r="K186" s="22"/>
      <c r="O186" s="22"/>
      <c r="P186" s="22"/>
      <c r="Q186" s="35"/>
      <c r="R186" s="35"/>
      <c r="S186" s="35"/>
    </row>
    <row r="187" spans="1:19" x14ac:dyDescent="0.25">
      <c r="A187" s="122">
        <v>4</v>
      </c>
      <c r="B187" s="134" t="s">
        <v>165</v>
      </c>
      <c r="C187" s="162">
        <f>'Memória de Cálculo'!F141</f>
        <v>2</v>
      </c>
      <c r="D187" s="100">
        <f>C187/C189</f>
        <v>2.0408163265306121E-2</v>
      </c>
      <c r="E187" s="60"/>
      <c r="G187" s="122">
        <v>4</v>
      </c>
      <c r="H187" s="15" t="s">
        <v>165</v>
      </c>
      <c r="I187" s="162">
        <f>'Memória de Cálculo'!O189</f>
        <v>3</v>
      </c>
      <c r="J187" s="100">
        <f>I187/I189</f>
        <v>2.7272727272727271E-2</v>
      </c>
      <c r="K187" s="22"/>
      <c r="O187" s="22"/>
      <c r="P187" s="22"/>
      <c r="Q187" s="35"/>
      <c r="R187" s="35"/>
      <c r="S187" s="35"/>
    </row>
    <row r="188" spans="1:19" ht="15.75" thickBot="1" x14ac:dyDescent="0.3">
      <c r="A188" s="122">
        <v>4</v>
      </c>
      <c r="B188" s="112" t="s">
        <v>166</v>
      </c>
      <c r="C188" s="162">
        <f>'Memória de Cálculo'!F142</f>
        <v>2</v>
      </c>
      <c r="D188" s="181">
        <f>C188/C189</f>
        <v>2.0408163265306121E-2</v>
      </c>
      <c r="E188" s="60"/>
      <c r="G188" s="122">
        <v>4</v>
      </c>
      <c r="H188" s="179" t="s">
        <v>166</v>
      </c>
      <c r="I188" s="162">
        <f>'Memória de Cálculo'!O190</f>
        <v>2</v>
      </c>
      <c r="J188" s="181">
        <f>I188/I189</f>
        <v>1.8181818181818181E-2</v>
      </c>
      <c r="K188" s="22"/>
      <c r="O188" s="22"/>
      <c r="P188" s="22"/>
      <c r="Q188" s="35"/>
      <c r="R188" s="35"/>
      <c r="S188" s="35"/>
    </row>
    <row r="189" spans="1:19" ht="15.75" thickBot="1" x14ac:dyDescent="0.3">
      <c r="B189" s="153" t="s">
        <v>78</v>
      </c>
      <c r="C189" s="193">
        <f>SUM(C146:C188)</f>
        <v>98</v>
      </c>
      <c r="D189" s="185">
        <f>SUM(D146:D188)</f>
        <v>1.0000000000000004</v>
      </c>
      <c r="E189" s="60"/>
      <c r="G189" s="22"/>
      <c r="H189" s="212" t="s">
        <v>78</v>
      </c>
      <c r="I189" s="193">
        <f>SUM(I146:I188)</f>
        <v>110</v>
      </c>
      <c r="J189" s="185">
        <f>SUM(J146:J188)</f>
        <v>0.99999999999999944</v>
      </c>
      <c r="K189" s="22"/>
      <c r="O189" s="22"/>
      <c r="P189" s="22"/>
      <c r="Q189" s="35"/>
      <c r="R189" s="35"/>
      <c r="S189" s="35"/>
    </row>
    <row r="190" spans="1:19" ht="15.75" thickBot="1" x14ac:dyDescent="0.3">
      <c r="B190" s="145"/>
      <c r="C190" s="50"/>
      <c r="D190" s="18"/>
      <c r="E190" s="60"/>
      <c r="G190" s="22"/>
      <c r="K190" s="22"/>
      <c r="O190" s="22"/>
      <c r="P190" s="22"/>
      <c r="Q190" s="35"/>
      <c r="R190" s="35"/>
      <c r="S190" s="35"/>
    </row>
    <row r="191" spans="1:19" ht="15" customHeight="1" thickBot="1" x14ac:dyDescent="0.3">
      <c r="A191" s="309" t="s">
        <v>218</v>
      </c>
      <c r="B191" s="310"/>
      <c r="C191" s="309" t="s">
        <v>8</v>
      </c>
      <c r="D191" s="310"/>
      <c r="E191" s="60"/>
      <c r="G191" s="311" t="s">
        <v>224</v>
      </c>
      <c r="H191" s="312"/>
      <c r="I191" s="313" t="s">
        <v>10</v>
      </c>
      <c r="J191" s="314"/>
      <c r="K191" s="315"/>
      <c r="O191" s="22"/>
      <c r="P191" s="22"/>
      <c r="Q191" s="35"/>
      <c r="R191" s="35"/>
      <c r="S191" s="35"/>
    </row>
    <row r="192" spans="1:19" ht="15.75" thickBot="1" x14ac:dyDescent="0.3">
      <c r="A192" s="191" t="s">
        <v>186</v>
      </c>
      <c r="B192" s="193" t="s">
        <v>58</v>
      </c>
      <c r="C192" s="192" t="s">
        <v>64</v>
      </c>
      <c r="D192" s="201" t="s">
        <v>65</v>
      </c>
      <c r="E192" s="60"/>
      <c r="G192" s="165" t="s">
        <v>186</v>
      </c>
      <c r="H192" s="166" t="s">
        <v>58</v>
      </c>
      <c r="I192" s="176" t="s">
        <v>64</v>
      </c>
      <c r="J192" s="219" t="s">
        <v>69</v>
      </c>
      <c r="K192" s="220" t="s">
        <v>65</v>
      </c>
      <c r="O192" s="22"/>
      <c r="P192" s="22"/>
      <c r="Q192" s="35"/>
      <c r="R192" s="35"/>
      <c r="S192" s="35"/>
    </row>
    <row r="193" spans="1:19" x14ac:dyDescent="0.25">
      <c r="A193" s="159">
        <v>1</v>
      </c>
      <c r="B193" s="160" t="s">
        <v>225</v>
      </c>
      <c r="C193" s="162">
        <f>'Memória de Cálculo'!E148</f>
        <v>2</v>
      </c>
      <c r="D193" s="188">
        <f>C193/C236</f>
        <v>2.4390243902439025E-2</v>
      </c>
      <c r="E193" s="124"/>
      <c r="G193" s="159">
        <v>1</v>
      </c>
      <c r="H193" s="160" t="s">
        <v>225</v>
      </c>
      <c r="I193" s="162">
        <f>'Memória de Cálculo'!O196</f>
        <v>1</v>
      </c>
      <c r="J193" s="162">
        <f>I236/I193</f>
        <v>46</v>
      </c>
      <c r="K193" s="188">
        <f>J193/J236</f>
        <v>2.4096385542168676E-2</v>
      </c>
      <c r="O193" s="22"/>
      <c r="P193" s="22"/>
      <c r="Q193" s="35"/>
      <c r="R193" s="35"/>
      <c r="S193" s="35"/>
    </row>
    <row r="194" spans="1:19" x14ac:dyDescent="0.25">
      <c r="A194" s="121">
        <v>1</v>
      </c>
      <c r="B194" s="137" t="s">
        <v>177</v>
      </c>
      <c r="C194" s="162">
        <f>'Memória de Cálculo'!E149</f>
        <v>2</v>
      </c>
      <c r="D194" s="100">
        <f>C194/C236</f>
        <v>2.4390243902439025E-2</v>
      </c>
      <c r="E194" s="124"/>
      <c r="G194" s="121">
        <v>1</v>
      </c>
      <c r="H194" s="123" t="s">
        <v>177</v>
      </c>
      <c r="I194" s="162">
        <f>'Memória de Cálculo'!O197</f>
        <v>1</v>
      </c>
      <c r="J194" s="134">
        <f>I236/I194</f>
        <v>46</v>
      </c>
      <c r="K194" s="100">
        <f>J194/J236</f>
        <v>2.4096385542168676E-2</v>
      </c>
      <c r="O194" s="22"/>
      <c r="P194" s="22"/>
      <c r="Q194" s="35"/>
      <c r="R194" s="35"/>
      <c r="S194" s="35"/>
    </row>
    <row r="195" spans="1:19" x14ac:dyDescent="0.25">
      <c r="A195" s="121">
        <v>1</v>
      </c>
      <c r="B195" s="137" t="s">
        <v>178</v>
      </c>
      <c r="C195" s="162">
        <f>'Memória de Cálculo'!E150</f>
        <v>1</v>
      </c>
      <c r="D195" s="100">
        <f>C195/C236</f>
        <v>1.2195121951219513E-2</v>
      </c>
      <c r="E195" s="124"/>
      <c r="G195" s="121">
        <v>1</v>
      </c>
      <c r="H195" s="123" t="s">
        <v>178</v>
      </c>
      <c r="I195" s="162">
        <f>'Memória de Cálculo'!O198</f>
        <v>1</v>
      </c>
      <c r="J195" s="134">
        <f>I236/I195</f>
        <v>46</v>
      </c>
      <c r="K195" s="100">
        <f>J195/J236</f>
        <v>2.4096385542168676E-2</v>
      </c>
      <c r="O195" s="22"/>
      <c r="P195" s="22"/>
      <c r="Q195" s="35"/>
      <c r="R195" s="35"/>
      <c r="S195" s="35"/>
    </row>
    <row r="196" spans="1:19" x14ac:dyDescent="0.25">
      <c r="A196" s="121">
        <v>1</v>
      </c>
      <c r="B196" s="137" t="s">
        <v>179</v>
      </c>
      <c r="C196" s="162">
        <f>'Memória de Cálculo'!E151</f>
        <v>2</v>
      </c>
      <c r="D196" s="100">
        <f>C196/C236</f>
        <v>2.4390243902439025E-2</v>
      </c>
      <c r="E196" s="124"/>
      <c r="G196" s="121">
        <v>1</v>
      </c>
      <c r="H196" s="123" t="s">
        <v>179</v>
      </c>
      <c r="I196" s="162">
        <f>'Memória de Cálculo'!O199</f>
        <v>1</v>
      </c>
      <c r="J196" s="134">
        <f>I236/I196</f>
        <v>46</v>
      </c>
      <c r="K196" s="100">
        <f>J196/J236</f>
        <v>2.4096385542168676E-2</v>
      </c>
      <c r="O196" s="22"/>
      <c r="P196" s="22"/>
      <c r="Q196" s="35"/>
      <c r="R196" s="35"/>
      <c r="S196" s="35"/>
    </row>
    <row r="197" spans="1:19" x14ac:dyDescent="0.25">
      <c r="A197" s="121">
        <v>1</v>
      </c>
      <c r="B197" s="137" t="s">
        <v>180</v>
      </c>
      <c r="C197" s="162">
        <f>'Memória de Cálculo'!E152</f>
        <v>2</v>
      </c>
      <c r="D197" s="100">
        <f>C197/C236</f>
        <v>2.4390243902439025E-2</v>
      </c>
      <c r="E197" s="124"/>
      <c r="G197" s="121">
        <v>1</v>
      </c>
      <c r="H197" s="137" t="s">
        <v>180</v>
      </c>
      <c r="I197" s="162">
        <f>'Memória de Cálculo'!O200</f>
        <v>1</v>
      </c>
      <c r="J197" s="134">
        <f>I236/I197</f>
        <v>46</v>
      </c>
      <c r="K197" s="100">
        <f>J197/J236</f>
        <v>2.4096385542168676E-2</v>
      </c>
      <c r="O197" s="22"/>
      <c r="P197" s="22"/>
      <c r="Q197" s="35"/>
      <c r="R197" s="35"/>
      <c r="S197" s="35"/>
    </row>
    <row r="198" spans="1:19" x14ac:dyDescent="0.25">
      <c r="A198" s="121">
        <v>1</v>
      </c>
      <c r="B198" s="137" t="s">
        <v>181</v>
      </c>
      <c r="C198" s="162">
        <f>'Memória de Cálculo'!E153</f>
        <v>2</v>
      </c>
      <c r="D198" s="100">
        <f>C198/C236</f>
        <v>2.4390243902439025E-2</v>
      </c>
      <c r="E198" s="124"/>
      <c r="G198" s="121">
        <v>1</v>
      </c>
      <c r="H198" s="123" t="s">
        <v>181</v>
      </c>
      <c r="I198" s="162">
        <f>'Memória de Cálculo'!O201</f>
        <v>1</v>
      </c>
      <c r="J198" s="134">
        <f>I236/I198</f>
        <v>46</v>
      </c>
      <c r="K198" s="100">
        <f>J198/J236</f>
        <v>2.4096385542168676E-2</v>
      </c>
      <c r="O198" s="22"/>
      <c r="P198" s="22"/>
      <c r="Q198" s="35"/>
      <c r="R198" s="35"/>
      <c r="S198" s="35"/>
    </row>
    <row r="199" spans="1:19" x14ac:dyDescent="0.25">
      <c r="A199" s="121">
        <v>1</v>
      </c>
      <c r="B199" s="137" t="s">
        <v>182</v>
      </c>
      <c r="C199" s="162">
        <f>'Memória de Cálculo'!E154</f>
        <v>2</v>
      </c>
      <c r="D199" s="100">
        <f>C199/C236</f>
        <v>2.4390243902439025E-2</v>
      </c>
      <c r="E199" s="124"/>
      <c r="G199" s="121">
        <v>1</v>
      </c>
      <c r="H199" s="123" t="s">
        <v>182</v>
      </c>
      <c r="I199" s="162">
        <f>'Memória de Cálculo'!O202</f>
        <v>1</v>
      </c>
      <c r="J199" s="134">
        <f>I236/I199</f>
        <v>46</v>
      </c>
      <c r="K199" s="100">
        <f>J199/J236</f>
        <v>2.4096385542168676E-2</v>
      </c>
      <c r="O199" s="22"/>
      <c r="P199" s="22"/>
      <c r="Q199" s="35"/>
      <c r="R199" s="35"/>
      <c r="S199" s="35"/>
    </row>
    <row r="200" spans="1:19" x14ac:dyDescent="0.25">
      <c r="A200" s="121">
        <v>1</v>
      </c>
      <c r="B200" s="137" t="s">
        <v>183</v>
      </c>
      <c r="C200" s="162">
        <f>'Memória de Cálculo'!E155</f>
        <v>3</v>
      </c>
      <c r="D200" s="100">
        <f>C200/C236</f>
        <v>3.6585365853658534E-2</v>
      </c>
      <c r="E200" s="124"/>
      <c r="G200" s="121">
        <v>1</v>
      </c>
      <c r="H200" s="123" t="s">
        <v>183</v>
      </c>
      <c r="I200" s="162">
        <f>'Memória de Cálculo'!O203</f>
        <v>1</v>
      </c>
      <c r="J200" s="134">
        <f>I236/I200</f>
        <v>46</v>
      </c>
      <c r="K200" s="100">
        <f>J200/J236</f>
        <v>2.4096385542168676E-2</v>
      </c>
      <c r="O200" s="22"/>
      <c r="P200" s="22"/>
      <c r="Q200" s="35"/>
      <c r="R200" s="35"/>
      <c r="S200" s="35"/>
    </row>
    <row r="201" spans="1:19" x14ac:dyDescent="0.25">
      <c r="A201" s="121">
        <v>1</v>
      </c>
      <c r="B201" s="137" t="s">
        <v>184</v>
      </c>
      <c r="C201" s="162">
        <f>'Memória de Cálculo'!E156</f>
        <v>3</v>
      </c>
      <c r="D201" s="100">
        <f>C201/C236</f>
        <v>3.6585365853658534E-2</v>
      </c>
      <c r="E201" s="124"/>
      <c r="G201" s="121">
        <v>1</v>
      </c>
      <c r="H201" s="123" t="s">
        <v>184</v>
      </c>
      <c r="I201" s="162">
        <f>'Memória de Cálculo'!O204</f>
        <v>1</v>
      </c>
      <c r="J201" s="134">
        <f>I236/I201</f>
        <v>46</v>
      </c>
      <c r="K201" s="100">
        <f>J201/J236</f>
        <v>2.4096385542168676E-2</v>
      </c>
      <c r="O201" s="22"/>
      <c r="P201" s="22"/>
      <c r="Q201" s="35"/>
      <c r="R201" s="35"/>
      <c r="S201" s="35"/>
    </row>
    <row r="202" spans="1:19" x14ac:dyDescent="0.25">
      <c r="A202" s="121">
        <v>1</v>
      </c>
      <c r="B202" s="137" t="s">
        <v>185</v>
      </c>
      <c r="C202" s="162">
        <f>'Memória de Cálculo'!E157</f>
        <v>3</v>
      </c>
      <c r="D202" s="100">
        <f>C202/C236</f>
        <v>3.6585365853658534E-2</v>
      </c>
      <c r="E202" s="124"/>
      <c r="G202" s="121">
        <v>1</v>
      </c>
      <c r="H202" s="123" t="s">
        <v>185</v>
      </c>
      <c r="I202" s="162">
        <f>'Memória de Cálculo'!O205</f>
        <v>1</v>
      </c>
      <c r="J202" s="134">
        <f>I236/I202</f>
        <v>46</v>
      </c>
      <c r="K202" s="100">
        <f>J202/J236</f>
        <v>2.4096385542168676E-2</v>
      </c>
      <c r="O202" s="22"/>
      <c r="P202" s="22"/>
      <c r="Q202" s="35"/>
      <c r="R202" s="35"/>
      <c r="S202" s="35"/>
    </row>
    <row r="203" spans="1:19" x14ac:dyDescent="0.25">
      <c r="A203" s="119">
        <v>2</v>
      </c>
      <c r="B203" s="137" t="s">
        <v>187</v>
      </c>
      <c r="C203" s="162">
        <f>'Memória de Cálculo'!E158</f>
        <v>3</v>
      </c>
      <c r="D203" s="100">
        <f>C203/C236</f>
        <v>3.6585365853658534E-2</v>
      </c>
      <c r="E203" s="124"/>
      <c r="G203" s="119">
        <v>2</v>
      </c>
      <c r="H203" s="123" t="s">
        <v>187</v>
      </c>
      <c r="I203" s="162">
        <f>'Memória de Cálculo'!O206</f>
        <v>1</v>
      </c>
      <c r="J203" s="134">
        <f>I236/I203</f>
        <v>46</v>
      </c>
      <c r="K203" s="100">
        <f>J203/J236</f>
        <v>2.4096385542168676E-2</v>
      </c>
      <c r="O203" s="22"/>
      <c r="P203" s="22"/>
      <c r="Q203" s="35"/>
      <c r="R203" s="35"/>
      <c r="S203" s="35"/>
    </row>
    <row r="204" spans="1:19" x14ac:dyDescent="0.25">
      <c r="A204" s="119">
        <v>2</v>
      </c>
      <c r="B204" s="137" t="s">
        <v>188</v>
      </c>
      <c r="C204" s="162">
        <f>'Memória de Cálculo'!E159</f>
        <v>3</v>
      </c>
      <c r="D204" s="100">
        <f>C204/C236</f>
        <v>3.6585365853658534E-2</v>
      </c>
      <c r="E204" s="124"/>
      <c r="G204" s="119">
        <v>2</v>
      </c>
      <c r="H204" s="123" t="s">
        <v>188</v>
      </c>
      <c r="I204" s="162">
        <f>'Memória de Cálculo'!O207</f>
        <v>2</v>
      </c>
      <c r="J204" s="134">
        <f>I236/I204</f>
        <v>23</v>
      </c>
      <c r="K204" s="100">
        <f>J204/J236</f>
        <v>1.2048192771084338E-2</v>
      </c>
      <c r="O204" s="22"/>
      <c r="P204" s="22"/>
      <c r="Q204" s="35"/>
      <c r="R204" s="35"/>
      <c r="S204" s="35"/>
    </row>
    <row r="205" spans="1:19" x14ac:dyDescent="0.25">
      <c r="A205" s="119">
        <v>2</v>
      </c>
      <c r="B205" s="137" t="s">
        <v>189</v>
      </c>
      <c r="C205" s="162">
        <f>'Memória de Cálculo'!E160</f>
        <v>1</v>
      </c>
      <c r="D205" s="100">
        <f>C205/C236</f>
        <v>1.2195121951219513E-2</v>
      </c>
      <c r="E205" s="124"/>
      <c r="G205" s="119">
        <v>2</v>
      </c>
      <c r="H205" s="123" t="s">
        <v>189</v>
      </c>
      <c r="I205" s="162">
        <f>'Memória de Cálculo'!O208</f>
        <v>1</v>
      </c>
      <c r="J205" s="134">
        <f>I236/I205</f>
        <v>46</v>
      </c>
      <c r="K205" s="100">
        <f>J205/J236</f>
        <v>2.4096385542168676E-2</v>
      </c>
      <c r="O205" s="22"/>
      <c r="P205" s="22"/>
      <c r="Q205" s="35"/>
      <c r="R205" s="35"/>
      <c r="S205" s="35"/>
    </row>
    <row r="206" spans="1:19" x14ac:dyDescent="0.25">
      <c r="A206" s="119">
        <v>2</v>
      </c>
      <c r="B206" s="137" t="s">
        <v>190</v>
      </c>
      <c r="C206" s="162">
        <f>'Memória de Cálculo'!E161</f>
        <v>1</v>
      </c>
      <c r="D206" s="100">
        <f>C206/C236</f>
        <v>1.2195121951219513E-2</v>
      </c>
      <c r="E206" s="124"/>
      <c r="G206" s="119">
        <v>2</v>
      </c>
      <c r="H206" s="123" t="s">
        <v>190</v>
      </c>
      <c r="I206" s="162">
        <f>'Memória de Cálculo'!O209</f>
        <v>1</v>
      </c>
      <c r="J206" s="134">
        <f>I236/I206</f>
        <v>46</v>
      </c>
      <c r="K206" s="100">
        <f>J206/J236</f>
        <v>2.4096385542168676E-2</v>
      </c>
      <c r="O206" s="22"/>
      <c r="P206" s="22"/>
      <c r="Q206" s="35"/>
      <c r="R206" s="35"/>
      <c r="S206" s="35"/>
    </row>
    <row r="207" spans="1:19" x14ac:dyDescent="0.25">
      <c r="A207" s="119">
        <v>2</v>
      </c>
      <c r="B207" s="137" t="s">
        <v>191</v>
      </c>
      <c r="C207" s="162">
        <f>'Memória de Cálculo'!E162</f>
        <v>2</v>
      </c>
      <c r="D207" s="100">
        <f>C207/C236</f>
        <v>2.4390243902439025E-2</v>
      </c>
      <c r="E207" s="124"/>
      <c r="G207" s="119">
        <v>2</v>
      </c>
      <c r="H207" s="123" t="s">
        <v>191</v>
      </c>
      <c r="I207" s="162">
        <f>'Memória de Cálculo'!O210</f>
        <v>1</v>
      </c>
      <c r="J207" s="134">
        <f>I236/I207</f>
        <v>46</v>
      </c>
      <c r="K207" s="100">
        <f>J207/J236</f>
        <v>2.4096385542168676E-2</v>
      </c>
      <c r="O207" s="22"/>
      <c r="P207" s="22"/>
      <c r="Q207" s="35"/>
      <c r="R207" s="35"/>
      <c r="S207" s="35"/>
    </row>
    <row r="208" spans="1:19" x14ac:dyDescent="0.25">
      <c r="A208" s="119">
        <v>2</v>
      </c>
      <c r="B208" s="137" t="s">
        <v>192</v>
      </c>
      <c r="C208" s="162">
        <f>'Memória de Cálculo'!E163</f>
        <v>3</v>
      </c>
      <c r="D208" s="100">
        <f>C208/C236</f>
        <v>3.6585365853658534E-2</v>
      </c>
      <c r="E208" s="124"/>
      <c r="G208" s="119">
        <v>2</v>
      </c>
      <c r="H208" s="123" t="s">
        <v>192</v>
      </c>
      <c r="I208" s="162">
        <f>'Memória de Cálculo'!O211</f>
        <v>1</v>
      </c>
      <c r="J208" s="134">
        <f>I236/I208</f>
        <v>46</v>
      </c>
      <c r="K208" s="100">
        <f>J208/J236</f>
        <v>2.4096385542168676E-2</v>
      </c>
      <c r="O208" s="22"/>
      <c r="P208" s="22"/>
      <c r="Q208" s="35"/>
      <c r="R208" s="35"/>
      <c r="S208" s="35"/>
    </row>
    <row r="209" spans="1:19" x14ac:dyDescent="0.25">
      <c r="A209" s="119">
        <v>2</v>
      </c>
      <c r="B209" s="137" t="s">
        <v>193</v>
      </c>
      <c r="C209" s="162">
        <f>'Memória de Cálculo'!E164</f>
        <v>1</v>
      </c>
      <c r="D209" s="100">
        <f>C209/C236</f>
        <v>1.2195121951219513E-2</v>
      </c>
      <c r="E209" s="124"/>
      <c r="G209" s="119">
        <v>2</v>
      </c>
      <c r="H209" s="123" t="s">
        <v>193</v>
      </c>
      <c r="I209" s="162">
        <f>'Memória de Cálculo'!O212</f>
        <v>1</v>
      </c>
      <c r="J209" s="134">
        <f>I236/I209</f>
        <v>46</v>
      </c>
      <c r="K209" s="100">
        <f>J209/J236</f>
        <v>2.4096385542168676E-2</v>
      </c>
      <c r="O209" s="22"/>
      <c r="P209" s="22"/>
      <c r="Q209" s="35"/>
      <c r="R209" s="35"/>
      <c r="S209" s="35"/>
    </row>
    <row r="210" spans="1:19" x14ac:dyDescent="0.25">
      <c r="A210" s="119">
        <v>2</v>
      </c>
      <c r="B210" s="137" t="s">
        <v>194</v>
      </c>
      <c r="C210" s="162">
        <f>'Memória de Cálculo'!E165</f>
        <v>1</v>
      </c>
      <c r="D210" s="100">
        <f>C210/C236</f>
        <v>1.2195121951219513E-2</v>
      </c>
      <c r="E210" s="124"/>
      <c r="G210" s="119">
        <v>2</v>
      </c>
      <c r="H210" s="123" t="s">
        <v>194</v>
      </c>
      <c r="I210" s="162">
        <f>'Memória de Cálculo'!O213</f>
        <v>1</v>
      </c>
      <c r="J210" s="134">
        <f>I236/I210</f>
        <v>46</v>
      </c>
      <c r="K210" s="100">
        <f>J210/J236</f>
        <v>2.4096385542168676E-2</v>
      </c>
      <c r="O210" s="22"/>
      <c r="P210" s="22"/>
      <c r="Q210" s="35"/>
      <c r="R210" s="35"/>
      <c r="S210" s="35"/>
    </row>
    <row r="211" spans="1:19" x14ac:dyDescent="0.25">
      <c r="A211" s="119">
        <v>2</v>
      </c>
      <c r="B211" s="137" t="s">
        <v>195</v>
      </c>
      <c r="C211" s="162">
        <f>'Memória de Cálculo'!E166</f>
        <v>2</v>
      </c>
      <c r="D211" s="100">
        <f>C211/C236</f>
        <v>2.4390243902439025E-2</v>
      </c>
      <c r="E211" s="124"/>
      <c r="G211" s="119">
        <v>2</v>
      </c>
      <c r="H211" s="123" t="s">
        <v>195</v>
      </c>
      <c r="I211" s="162">
        <f>'Memória de Cálculo'!O214</f>
        <v>2</v>
      </c>
      <c r="J211" s="134">
        <f>I236/I211</f>
        <v>23</v>
      </c>
      <c r="K211" s="100">
        <f>J211/J236</f>
        <v>1.2048192771084338E-2</v>
      </c>
      <c r="O211" s="22"/>
      <c r="P211" s="22"/>
      <c r="Q211" s="35"/>
      <c r="R211" s="35"/>
      <c r="S211" s="35"/>
    </row>
    <row r="212" spans="1:19" x14ac:dyDescent="0.25">
      <c r="A212" s="119">
        <v>2</v>
      </c>
      <c r="B212" s="137" t="s">
        <v>196</v>
      </c>
      <c r="C212" s="162">
        <f>'Memória de Cálculo'!E167</f>
        <v>1</v>
      </c>
      <c r="D212" s="100">
        <f>C212/C236</f>
        <v>1.2195121951219513E-2</v>
      </c>
      <c r="E212" s="124"/>
      <c r="G212" s="119">
        <v>2</v>
      </c>
      <c r="H212" s="123" t="s">
        <v>196</v>
      </c>
      <c r="I212" s="162">
        <f>'Memória de Cálculo'!O215</f>
        <v>1</v>
      </c>
      <c r="J212" s="134">
        <f>I236/I212</f>
        <v>46</v>
      </c>
      <c r="K212" s="100">
        <f>J212/J236</f>
        <v>2.4096385542168676E-2</v>
      </c>
      <c r="O212" s="22"/>
      <c r="P212" s="22"/>
      <c r="Q212" s="35"/>
      <c r="R212" s="35"/>
      <c r="S212" s="35"/>
    </row>
    <row r="213" spans="1:19" x14ac:dyDescent="0.25">
      <c r="A213" s="119">
        <v>2</v>
      </c>
      <c r="B213" s="137" t="s">
        <v>197</v>
      </c>
      <c r="C213" s="162">
        <f>'Memória de Cálculo'!E168</f>
        <v>3</v>
      </c>
      <c r="D213" s="100">
        <f>C213/C236</f>
        <v>3.6585365853658534E-2</v>
      </c>
      <c r="E213" s="124"/>
      <c r="G213" s="119">
        <v>2</v>
      </c>
      <c r="H213" s="123" t="s">
        <v>197</v>
      </c>
      <c r="I213" s="162">
        <f>'Memória de Cálculo'!O216</f>
        <v>1</v>
      </c>
      <c r="J213" s="134">
        <f>I236/I213</f>
        <v>46</v>
      </c>
      <c r="K213" s="100">
        <f>J213/J236</f>
        <v>2.4096385542168676E-2</v>
      </c>
      <c r="O213" s="22"/>
      <c r="P213" s="22"/>
      <c r="Q213" s="35"/>
      <c r="R213" s="35"/>
      <c r="S213" s="35"/>
    </row>
    <row r="214" spans="1:19" x14ac:dyDescent="0.25">
      <c r="A214" s="120">
        <v>3</v>
      </c>
      <c r="B214" s="137" t="s">
        <v>198</v>
      </c>
      <c r="C214" s="162">
        <f>'Memória de Cálculo'!E169</f>
        <v>3</v>
      </c>
      <c r="D214" s="100">
        <f>C214/C236</f>
        <v>3.6585365853658534E-2</v>
      </c>
      <c r="E214" s="124"/>
      <c r="G214" s="120">
        <v>3</v>
      </c>
      <c r="H214" s="123" t="s">
        <v>198</v>
      </c>
      <c r="I214" s="162">
        <f>'Memória de Cálculo'!O217</f>
        <v>1</v>
      </c>
      <c r="J214" s="134">
        <f>I236/I214</f>
        <v>46</v>
      </c>
      <c r="K214" s="100">
        <f>J214/J236</f>
        <v>2.4096385542168676E-2</v>
      </c>
      <c r="O214" s="22"/>
      <c r="P214" s="22"/>
      <c r="Q214" s="35"/>
      <c r="R214" s="35"/>
      <c r="S214" s="35"/>
    </row>
    <row r="215" spans="1:19" x14ac:dyDescent="0.25">
      <c r="A215" s="120">
        <v>3</v>
      </c>
      <c r="B215" s="137" t="s">
        <v>199</v>
      </c>
      <c r="C215" s="162">
        <f>'Memória de Cálculo'!E170</f>
        <v>3</v>
      </c>
      <c r="D215" s="100">
        <f>C215/C236</f>
        <v>3.6585365853658534E-2</v>
      </c>
      <c r="E215" s="124"/>
      <c r="G215" s="120">
        <v>3</v>
      </c>
      <c r="H215" s="123" t="s">
        <v>199</v>
      </c>
      <c r="I215" s="162">
        <f>'Memória de Cálculo'!O218</f>
        <v>1</v>
      </c>
      <c r="J215" s="134">
        <f>I236/I215</f>
        <v>46</v>
      </c>
      <c r="K215" s="100">
        <f>J215/J236</f>
        <v>2.4096385542168676E-2</v>
      </c>
      <c r="O215" s="22"/>
      <c r="P215" s="22"/>
      <c r="Q215" s="35"/>
      <c r="R215" s="35"/>
      <c r="S215" s="35"/>
    </row>
    <row r="216" spans="1:19" x14ac:dyDescent="0.25">
      <c r="A216" s="120">
        <v>3</v>
      </c>
      <c r="B216" s="137" t="s">
        <v>200</v>
      </c>
      <c r="C216" s="162">
        <f>'Memória de Cálculo'!E171</f>
        <v>3</v>
      </c>
      <c r="D216" s="100">
        <f>C216/C236</f>
        <v>3.6585365853658534E-2</v>
      </c>
      <c r="E216" s="124"/>
      <c r="G216" s="120">
        <v>3</v>
      </c>
      <c r="H216" s="123" t="s">
        <v>200</v>
      </c>
      <c r="I216" s="162">
        <f>'Memória de Cálculo'!O219</f>
        <v>1</v>
      </c>
      <c r="J216" s="134">
        <f>I236/I216</f>
        <v>46</v>
      </c>
      <c r="K216" s="100">
        <f>J216/J236</f>
        <v>2.4096385542168676E-2</v>
      </c>
      <c r="O216" s="22"/>
      <c r="P216" s="22"/>
      <c r="Q216" s="35"/>
      <c r="R216" s="35"/>
      <c r="S216" s="35"/>
    </row>
    <row r="217" spans="1:19" x14ac:dyDescent="0.25">
      <c r="A217" s="120">
        <v>3</v>
      </c>
      <c r="B217" s="137" t="s">
        <v>201</v>
      </c>
      <c r="C217" s="162">
        <f>'Memória de Cálculo'!E172</f>
        <v>2</v>
      </c>
      <c r="D217" s="100">
        <f>C217/C236</f>
        <v>2.4390243902439025E-2</v>
      </c>
      <c r="E217" s="124"/>
      <c r="G217" s="120">
        <v>3</v>
      </c>
      <c r="H217" s="123" t="s">
        <v>201</v>
      </c>
      <c r="I217" s="162">
        <f>'Memória de Cálculo'!O220</f>
        <v>1</v>
      </c>
      <c r="J217" s="134">
        <f>I236/I217</f>
        <v>46</v>
      </c>
      <c r="K217" s="100">
        <f>J217/J236</f>
        <v>2.4096385542168676E-2</v>
      </c>
      <c r="O217" s="22"/>
      <c r="P217" s="22"/>
      <c r="Q217" s="35"/>
      <c r="R217" s="35"/>
      <c r="S217" s="35"/>
    </row>
    <row r="218" spans="1:19" x14ac:dyDescent="0.25">
      <c r="A218" s="120">
        <v>3</v>
      </c>
      <c r="B218" s="137" t="s">
        <v>202</v>
      </c>
      <c r="C218" s="162">
        <f>'Memória de Cálculo'!E173</f>
        <v>2</v>
      </c>
      <c r="D218" s="100">
        <f>C218/C236</f>
        <v>2.4390243902439025E-2</v>
      </c>
      <c r="E218" s="124"/>
      <c r="G218" s="120">
        <v>3</v>
      </c>
      <c r="H218" s="123" t="s">
        <v>202</v>
      </c>
      <c r="I218" s="162">
        <f>'Memória de Cálculo'!O221</f>
        <v>1</v>
      </c>
      <c r="J218" s="134">
        <f>I236/I218</f>
        <v>46</v>
      </c>
      <c r="K218" s="100">
        <f>J218/J236</f>
        <v>2.4096385542168676E-2</v>
      </c>
      <c r="O218" s="22"/>
      <c r="P218" s="22"/>
      <c r="Q218" s="35"/>
      <c r="R218" s="35"/>
      <c r="S218" s="35"/>
    </row>
    <row r="219" spans="1:19" x14ac:dyDescent="0.25">
      <c r="A219" s="120">
        <v>3</v>
      </c>
      <c r="B219" s="137" t="s">
        <v>203</v>
      </c>
      <c r="C219" s="162">
        <f>'Memória de Cálculo'!E174</f>
        <v>2</v>
      </c>
      <c r="D219" s="100">
        <f>C219/C236</f>
        <v>2.4390243902439025E-2</v>
      </c>
      <c r="E219" s="124"/>
      <c r="G219" s="120">
        <v>3</v>
      </c>
      <c r="H219" s="123" t="s">
        <v>203</v>
      </c>
      <c r="I219" s="162">
        <f>'Memória de Cálculo'!O222</f>
        <v>1</v>
      </c>
      <c r="J219" s="134">
        <f>I236/I219</f>
        <v>46</v>
      </c>
      <c r="K219" s="100">
        <f>J219/J236</f>
        <v>2.4096385542168676E-2</v>
      </c>
      <c r="O219" s="22"/>
      <c r="P219" s="22"/>
      <c r="Q219" s="35"/>
      <c r="R219" s="35"/>
      <c r="S219" s="35"/>
    </row>
    <row r="220" spans="1:19" x14ac:dyDescent="0.25">
      <c r="A220" s="120">
        <v>3</v>
      </c>
      <c r="B220" s="137" t="s">
        <v>204</v>
      </c>
      <c r="C220" s="162">
        <f>'Memória de Cálculo'!E175</f>
        <v>1</v>
      </c>
      <c r="D220" s="100">
        <f>C220/C236</f>
        <v>1.2195121951219513E-2</v>
      </c>
      <c r="E220" s="124"/>
      <c r="G220" s="120">
        <v>3</v>
      </c>
      <c r="H220" s="123" t="s">
        <v>204</v>
      </c>
      <c r="I220" s="162">
        <f>'Memória de Cálculo'!O223</f>
        <v>1</v>
      </c>
      <c r="J220" s="134">
        <f>I236/I220</f>
        <v>46</v>
      </c>
      <c r="K220" s="100">
        <f>J220/J236</f>
        <v>2.4096385542168676E-2</v>
      </c>
      <c r="O220" s="22"/>
      <c r="P220" s="22"/>
      <c r="Q220" s="35"/>
      <c r="R220" s="35"/>
      <c r="S220" s="35"/>
    </row>
    <row r="221" spans="1:19" x14ac:dyDescent="0.25">
      <c r="A221" s="120">
        <v>3</v>
      </c>
      <c r="B221" s="137" t="s">
        <v>205</v>
      </c>
      <c r="C221" s="162">
        <f>'Memória de Cálculo'!E176</f>
        <v>2</v>
      </c>
      <c r="D221" s="100">
        <f>C221/C236</f>
        <v>2.4390243902439025E-2</v>
      </c>
      <c r="E221" s="124"/>
      <c r="G221" s="120">
        <v>3</v>
      </c>
      <c r="H221" s="123" t="s">
        <v>205</v>
      </c>
      <c r="I221" s="162">
        <f>'Memória de Cálculo'!O224</f>
        <v>1</v>
      </c>
      <c r="J221" s="134">
        <f>I236/I221</f>
        <v>46</v>
      </c>
      <c r="K221" s="100">
        <f>J221/J236</f>
        <v>2.4096385542168676E-2</v>
      </c>
      <c r="O221" s="22"/>
      <c r="P221" s="22"/>
      <c r="Q221" s="35"/>
      <c r="R221" s="35"/>
      <c r="S221" s="35"/>
    </row>
    <row r="222" spans="1:19" x14ac:dyDescent="0.25">
      <c r="A222" s="120">
        <v>3</v>
      </c>
      <c r="B222" s="137" t="s">
        <v>206</v>
      </c>
      <c r="C222" s="162">
        <f>'Memória de Cálculo'!E177</f>
        <v>1</v>
      </c>
      <c r="D222" s="100">
        <f>C222/C236</f>
        <v>1.2195121951219513E-2</v>
      </c>
      <c r="E222" s="124"/>
      <c r="G222" s="120">
        <v>3</v>
      </c>
      <c r="H222" s="123" t="s">
        <v>206</v>
      </c>
      <c r="I222" s="162">
        <f>'Memória de Cálculo'!O225</f>
        <v>1</v>
      </c>
      <c r="J222" s="134">
        <f>I236/I222</f>
        <v>46</v>
      </c>
      <c r="K222" s="100">
        <f>J222/J236</f>
        <v>2.4096385542168676E-2</v>
      </c>
      <c r="O222" s="22"/>
      <c r="P222" s="22"/>
      <c r="Q222" s="35"/>
      <c r="R222" s="35"/>
      <c r="S222" s="35"/>
    </row>
    <row r="223" spans="1:19" x14ac:dyDescent="0.25">
      <c r="A223" s="120">
        <v>3</v>
      </c>
      <c r="B223" s="137" t="s">
        <v>207</v>
      </c>
      <c r="C223" s="162">
        <f>'Memória de Cálculo'!E178</f>
        <v>1</v>
      </c>
      <c r="D223" s="100">
        <f>C223/C236</f>
        <v>1.2195121951219513E-2</v>
      </c>
      <c r="E223" s="124"/>
      <c r="G223" s="120">
        <v>3</v>
      </c>
      <c r="H223" s="123" t="s">
        <v>207</v>
      </c>
      <c r="I223" s="162">
        <f>'Memória de Cálculo'!O226</f>
        <v>1</v>
      </c>
      <c r="J223" s="134">
        <f>I236/I223</f>
        <v>46</v>
      </c>
      <c r="K223" s="100">
        <f>J223/J236</f>
        <v>2.4096385542168676E-2</v>
      </c>
      <c r="O223" s="22"/>
      <c r="P223" s="22"/>
      <c r="Q223" s="35"/>
      <c r="R223" s="35"/>
      <c r="S223" s="35"/>
    </row>
    <row r="224" spans="1:19" x14ac:dyDescent="0.25">
      <c r="A224" s="120">
        <v>3</v>
      </c>
      <c r="B224" s="137" t="s">
        <v>208</v>
      </c>
      <c r="C224" s="162">
        <f>'Memória de Cálculo'!E179</f>
        <v>2</v>
      </c>
      <c r="D224" s="100">
        <f>C224/C236</f>
        <v>2.4390243902439025E-2</v>
      </c>
      <c r="E224" s="124"/>
      <c r="G224" s="120">
        <v>3</v>
      </c>
      <c r="H224" s="123" t="s">
        <v>208</v>
      </c>
      <c r="I224" s="162">
        <f>'Memória de Cálculo'!O227</f>
        <v>1</v>
      </c>
      <c r="J224" s="134">
        <f>I236/I224</f>
        <v>46</v>
      </c>
      <c r="K224" s="100">
        <f>J224/J236</f>
        <v>2.4096385542168676E-2</v>
      </c>
      <c r="O224" s="22"/>
      <c r="P224" s="22"/>
      <c r="Q224" s="35"/>
      <c r="R224" s="35"/>
      <c r="S224" s="35"/>
    </row>
    <row r="225" spans="1:19" x14ac:dyDescent="0.25">
      <c r="A225" s="120">
        <v>3</v>
      </c>
      <c r="B225" s="137" t="s">
        <v>209</v>
      </c>
      <c r="C225" s="162">
        <f>'Memória de Cálculo'!E180</f>
        <v>2</v>
      </c>
      <c r="D225" s="100">
        <f>C225/C236</f>
        <v>2.4390243902439025E-2</v>
      </c>
      <c r="E225" s="124"/>
      <c r="G225" s="120">
        <v>3</v>
      </c>
      <c r="H225" s="123" t="s">
        <v>209</v>
      </c>
      <c r="I225" s="162">
        <f>'Memória de Cálculo'!O228</f>
        <v>1</v>
      </c>
      <c r="J225" s="134">
        <f>I236/I225</f>
        <v>46</v>
      </c>
      <c r="K225" s="100">
        <f>J225/J236</f>
        <v>2.4096385542168676E-2</v>
      </c>
      <c r="O225" s="22"/>
      <c r="P225" s="22"/>
      <c r="Q225" s="35"/>
      <c r="R225" s="35"/>
      <c r="S225" s="35"/>
    </row>
    <row r="226" spans="1:19" x14ac:dyDescent="0.25">
      <c r="A226" s="122">
        <v>4</v>
      </c>
      <c r="B226" s="134" t="s">
        <v>157</v>
      </c>
      <c r="C226" s="162">
        <f>'Memória de Cálculo'!E181</f>
        <v>2</v>
      </c>
      <c r="D226" s="100">
        <f>C226/C236</f>
        <v>2.4390243902439025E-2</v>
      </c>
      <c r="E226" s="22"/>
      <c r="G226" s="122">
        <v>4</v>
      </c>
      <c r="H226" s="15" t="s">
        <v>157</v>
      </c>
      <c r="I226" s="162">
        <f>'Memória de Cálculo'!O229</f>
        <v>1</v>
      </c>
      <c r="J226" s="134">
        <f>I236/I226</f>
        <v>46</v>
      </c>
      <c r="K226" s="100">
        <f>J226/J236</f>
        <v>2.4096385542168676E-2</v>
      </c>
      <c r="L226" s="49"/>
      <c r="M226" s="22"/>
      <c r="O226" s="22"/>
      <c r="P226" s="22"/>
      <c r="Q226" s="35"/>
      <c r="R226" s="35"/>
      <c r="S226" s="35"/>
    </row>
    <row r="227" spans="1:19" x14ac:dyDescent="0.25">
      <c r="A227" s="122">
        <v>4</v>
      </c>
      <c r="B227" s="134" t="s">
        <v>158</v>
      </c>
      <c r="C227" s="162">
        <f>'Memória de Cálculo'!E182</f>
        <v>1</v>
      </c>
      <c r="D227" s="100">
        <f>C227/C236</f>
        <v>1.2195121951219513E-2</v>
      </c>
      <c r="E227" s="22"/>
      <c r="G227" s="122">
        <v>4</v>
      </c>
      <c r="H227" s="15" t="s">
        <v>158</v>
      </c>
      <c r="I227" s="162">
        <f>'Memória de Cálculo'!O230</f>
        <v>1</v>
      </c>
      <c r="J227" s="134">
        <f>I236/I227</f>
        <v>46</v>
      </c>
      <c r="K227" s="100">
        <f>J227/J236</f>
        <v>2.4096385542168676E-2</v>
      </c>
      <c r="L227" s="53"/>
      <c r="O227" s="60"/>
      <c r="P227" s="60"/>
      <c r="Q227" s="52"/>
      <c r="R227" s="52"/>
      <c r="S227" s="35"/>
    </row>
    <row r="228" spans="1:19" x14ac:dyDescent="0.25">
      <c r="A228" s="122">
        <v>4</v>
      </c>
      <c r="B228" s="134" t="s">
        <v>159</v>
      </c>
      <c r="C228" s="162">
        <f>'Memória de Cálculo'!E183</f>
        <v>1</v>
      </c>
      <c r="D228" s="100">
        <f>C228/C236</f>
        <v>1.2195121951219513E-2</v>
      </c>
      <c r="E228" s="22"/>
      <c r="G228" s="122">
        <v>4</v>
      </c>
      <c r="H228" s="15" t="s">
        <v>159</v>
      </c>
      <c r="I228" s="162">
        <f>'Memória de Cálculo'!O231</f>
        <v>1</v>
      </c>
      <c r="J228" s="134">
        <f>I236/I228</f>
        <v>46</v>
      </c>
      <c r="K228" s="100">
        <f>J228/J236</f>
        <v>2.4096385542168676E-2</v>
      </c>
      <c r="L228" s="50"/>
      <c r="O228" s="60"/>
      <c r="P228" s="60"/>
      <c r="Q228" s="52"/>
      <c r="R228" s="52"/>
      <c r="S228" s="35"/>
    </row>
    <row r="229" spans="1:19" x14ac:dyDescent="0.25">
      <c r="A229" s="122">
        <v>4</v>
      </c>
      <c r="B229" s="134" t="s">
        <v>160</v>
      </c>
      <c r="C229" s="162">
        <f>'Memória de Cálculo'!E184</f>
        <v>2</v>
      </c>
      <c r="D229" s="100">
        <f>C229/C236</f>
        <v>2.4390243902439025E-2</v>
      </c>
      <c r="E229" s="60"/>
      <c r="G229" s="122">
        <v>4</v>
      </c>
      <c r="H229" s="15" t="s">
        <v>160</v>
      </c>
      <c r="I229" s="162">
        <f>'Memória de Cálculo'!O232</f>
        <v>1</v>
      </c>
      <c r="J229" s="134">
        <f>I236/I229</f>
        <v>46</v>
      </c>
      <c r="K229" s="100">
        <f>J229/J236</f>
        <v>2.4096385542168676E-2</v>
      </c>
      <c r="L229" s="54"/>
      <c r="O229" s="60"/>
      <c r="P229" s="60"/>
      <c r="Q229" s="52"/>
      <c r="R229" s="52"/>
      <c r="S229" s="35"/>
    </row>
    <row r="230" spans="1:19" x14ac:dyDescent="0.25">
      <c r="A230" s="122">
        <v>4</v>
      </c>
      <c r="B230" s="134" t="s">
        <v>161</v>
      </c>
      <c r="C230" s="162">
        <f>'Memória de Cálculo'!E185</f>
        <v>1</v>
      </c>
      <c r="D230" s="100">
        <f>C230/C236</f>
        <v>1.2195121951219513E-2</v>
      </c>
      <c r="E230" s="22"/>
      <c r="G230" s="122">
        <v>4</v>
      </c>
      <c r="H230" s="15" t="s">
        <v>161</v>
      </c>
      <c r="I230" s="162">
        <f>'Memória de Cálculo'!O233</f>
        <v>1</v>
      </c>
      <c r="J230" s="134">
        <f>I236/I230</f>
        <v>46</v>
      </c>
      <c r="K230" s="100">
        <f>J230/J236</f>
        <v>2.4096385542168676E-2</v>
      </c>
      <c r="L230" s="54"/>
      <c r="O230" s="60"/>
      <c r="P230" s="60"/>
      <c r="Q230" s="52"/>
      <c r="R230" s="52"/>
      <c r="S230" s="35"/>
    </row>
    <row r="231" spans="1:19" x14ac:dyDescent="0.25">
      <c r="A231" s="122">
        <v>4</v>
      </c>
      <c r="B231" s="135" t="s">
        <v>162</v>
      </c>
      <c r="C231" s="162">
        <f>'Memória de Cálculo'!E186</f>
        <v>1</v>
      </c>
      <c r="D231" s="100">
        <f>C231/C236</f>
        <v>1.2195121951219513E-2</v>
      </c>
      <c r="E231" s="22"/>
      <c r="G231" s="122">
        <v>4</v>
      </c>
      <c r="H231" s="19" t="s">
        <v>162</v>
      </c>
      <c r="I231" s="162">
        <f>'Memória de Cálculo'!O234</f>
        <v>1</v>
      </c>
      <c r="J231" s="134">
        <f>I236/I231</f>
        <v>46</v>
      </c>
      <c r="K231" s="100">
        <f>J231/J236</f>
        <v>2.4096385542168676E-2</v>
      </c>
      <c r="L231" s="54"/>
      <c r="O231" s="60"/>
      <c r="P231" s="60"/>
      <c r="Q231" s="52"/>
      <c r="R231" s="52"/>
      <c r="S231" s="35"/>
    </row>
    <row r="232" spans="1:19" x14ac:dyDescent="0.25">
      <c r="A232" s="122">
        <v>4</v>
      </c>
      <c r="B232" s="134" t="s">
        <v>163</v>
      </c>
      <c r="C232" s="162">
        <f>'Memória de Cálculo'!E187</f>
        <v>2</v>
      </c>
      <c r="D232" s="100">
        <f>C232/C236</f>
        <v>2.4390243902439025E-2</v>
      </c>
      <c r="E232" s="22"/>
      <c r="G232" s="122">
        <v>4</v>
      </c>
      <c r="H232" s="15" t="s">
        <v>163</v>
      </c>
      <c r="I232" s="162">
        <f>'Memória de Cálculo'!O235</f>
        <v>2</v>
      </c>
      <c r="J232" s="134">
        <f>I236/I232</f>
        <v>23</v>
      </c>
      <c r="K232" s="100">
        <f>J232/J236</f>
        <v>1.2048192771084338E-2</v>
      </c>
      <c r="L232" s="54"/>
      <c r="O232" s="60"/>
      <c r="P232" s="60"/>
      <c r="Q232" s="52"/>
      <c r="R232" s="52"/>
      <c r="S232" s="35"/>
    </row>
    <row r="233" spans="1:19" x14ac:dyDescent="0.25">
      <c r="A233" s="122">
        <v>4</v>
      </c>
      <c r="B233" s="134" t="s">
        <v>164</v>
      </c>
      <c r="C233" s="162">
        <f>'Memória de Cálculo'!E188</f>
        <v>2</v>
      </c>
      <c r="D233" s="100">
        <f>C233/C236</f>
        <v>2.4390243902439025E-2</v>
      </c>
      <c r="E233" s="22"/>
      <c r="G233" s="122">
        <v>4</v>
      </c>
      <c r="H233" s="15" t="s">
        <v>164</v>
      </c>
      <c r="I233" s="162">
        <f>'Memória de Cálculo'!O236</f>
        <v>1</v>
      </c>
      <c r="J233" s="134">
        <f>I236/I233</f>
        <v>46</v>
      </c>
      <c r="K233" s="100">
        <f>J233/J236</f>
        <v>2.4096385542168676E-2</v>
      </c>
      <c r="L233" s="54"/>
      <c r="O233" s="22"/>
      <c r="P233" s="22"/>
      <c r="Q233" s="35"/>
      <c r="R233" s="35"/>
      <c r="S233" s="35"/>
    </row>
    <row r="234" spans="1:19" x14ac:dyDescent="0.25">
      <c r="A234" s="122">
        <v>4</v>
      </c>
      <c r="B234" s="134" t="s">
        <v>165</v>
      </c>
      <c r="C234" s="162">
        <f>'Memória de Cálculo'!E189</f>
        <v>2</v>
      </c>
      <c r="D234" s="100">
        <f>C234/C236</f>
        <v>2.4390243902439025E-2</v>
      </c>
      <c r="E234" s="22"/>
      <c r="G234" s="122">
        <v>4</v>
      </c>
      <c r="H234" s="15" t="s">
        <v>165</v>
      </c>
      <c r="I234" s="162">
        <f>'Memória de Cálculo'!O237</f>
        <v>1</v>
      </c>
      <c r="J234" s="134">
        <f>I236/I234</f>
        <v>46</v>
      </c>
      <c r="K234" s="100">
        <f>J234/J236</f>
        <v>2.4096385542168676E-2</v>
      </c>
      <c r="L234" s="54"/>
      <c r="O234" s="22"/>
      <c r="P234" s="22"/>
      <c r="Q234" s="35"/>
      <c r="R234" s="35"/>
      <c r="S234" s="35"/>
    </row>
    <row r="235" spans="1:19" ht="15.75" thickBot="1" x14ac:dyDescent="0.3">
      <c r="A235" s="122">
        <v>4</v>
      </c>
      <c r="B235" s="112" t="s">
        <v>166</v>
      </c>
      <c r="C235" s="162">
        <f>'Memória de Cálculo'!E190</f>
        <v>1</v>
      </c>
      <c r="D235" s="181">
        <f>C235/C236</f>
        <v>1.2195121951219513E-2</v>
      </c>
      <c r="E235" s="22"/>
      <c r="G235" s="122">
        <v>4</v>
      </c>
      <c r="H235" s="179" t="s">
        <v>166</v>
      </c>
      <c r="I235" s="162">
        <f>'Memória de Cálculo'!O238</f>
        <v>1</v>
      </c>
      <c r="J235" s="112">
        <f>I236/I235</f>
        <v>46</v>
      </c>
      <c r="K235" s="181">
        <f>J235/J236</f>
        <v>2.4096385542168676E-2</v>
      </c>
      <c r="L235" s="54"/>
      <c r="O235" s="22"/>
      <c r="P235" s="22"/>
      <c r="Q235" s="35"/>
      <c r="R235" s="35"/>
      <c r="S235" s="35"/>
    </row>
    <row r="236" spans="1:19" ht="15.75" thickBot="1" x14ac:dyDescent="0.3">
      <c r="B236" s="153" t="s">
        <v>78</v>
      </c>
      <c r="C236" s="193">
        <f>SUM(C193:C235)</f>
        <v>82</v>
      </c>
      <c r="D236" s="185">
        <f>SUM(D193:D235)</f>
        <v>1.0000000000000004</v>
      </c>
      <c r="E236" s="22"/>
      <c r="G236" s="22"/>
      <c r="H236" s="212" t="s">
        <v>78</v>
      </c>
      <c r="I236" s="184">
        <f>SUM(I193:I235)</f>
        <v>46</v>
      </c>
      <c r="J236" s="184">
        <f>SUM(J193:J235)</f>
        <v>1909</v>
      </c>
      <c r="K236" s="185">
        <f>SUM(K193:K235)</f>
        <v>0.99999999999999944</v>
      </c>
      <c r="L236" s="54"/>
      <c r="O236" s="22"/>
      <c r="P236" s="22"/>
      <c r="Q236" s="35"/>
      <c r="R236" s="35"/>
      <c r="S236" s="35"/>
    </row>
    <row r="237" spans="1:19" ht="15.75" thickBot="1" x14ac:dyDescent="0.3">
      <c r="E237" s="22"/>
      <c r="G237" s="22"/>
      <c r="K237"/>
      <c r="L237" s="54"/>
      <c r="O237" s="22"/>
      <c r="P237" s="22"/>
      <c r="Q237" s="35"/>
      <c r="R237" s="35"/>
      <c r="S237" s="35"/>
    </row>
    <row r="238" spans="1:19" ht="15" customHeight="1" thickBot="1" x14ac:dyDescent="0.3">
      <c r="A238" s="309" t="s">
        <v>219</v>
      </c>
      <c r="B238" s="316"/>
      <c r="C238" s="309" t="s">
        <v>10</v>
      </c>
      <c r="D238" s="316"/>
      <c r="E238" s="310"/>
      <c r="G238" s="313" t="s">
        <v>220</v>
      </c>
      <c r="H238" s="314"/>
      <c r="I238" s="315"/>
      <c r="J238" s="313" t="s">
        <v>10</v>
      </c>
      <c r="K238" s="315"/>
      <c r="L238" s="54"/>
      <c r="O238" s="22"/>
      <c r="P238" s="22"/>
      <c r="Q238" s="35"/>
      <c r="R238" s="35"/>
      <c r="S238" s="35"/>
    </row>
    <row r="239" spans="1:19" ht="23.25" thickBot="1" x14ac:dyDescent="0.3">
      <c r="A239" s="191" t="s">
        <v>186</v>
      </c>
      <c r="B239" s="193" t="s">
        <v>58</v>
      </c>
      <c r="C239" s="193" t="s">
        <v>64</v>
      </c>
      <c r="D239" s="171" t="s">
        <v>69</v>
      </c>
      <c r="E239" s="211" t="s">
        <v>65</v>
      </c>
      <c r="G239" s="191" t="s">
        <v>186</v>
      </c>
      <c r="H239" s="192" t="s">
        <v>58</v>
      </c>
      <c r="I239" s="192" t="s">
        <v>106</v>
      </c>
      <c r="J239" s="213" t="s">
        <v>69</v>
      </c>
      <c r="K239" s="214" t="s">
        <v>65</v>
      </c>
      <c r="L239" s="54"/>
      <c r="N239" s="129"/>
      <c r="O239" s="259"/>
      <c r="P239" s="22"/>
      <c r="Q239" s="35"/>
      <c r="R239" s="35"/>
      <c r="S239" s="35"/>
    </row>
    <row r="240" spans="1:19" x14ac:dyDescent="0.25">
      <c r="A240" s="159">
        <v>1</v>
      </c>
      <c r="B240" s="160" t="s">
        <v>225</v>
      </c>
      <c r="C240" s="162">
        <f>'Memória de Cálculo'!R4</f>
        <v>1</v>
      </c>
      <c r="D240" s="163">
        <f>C283/C240</f>
        <v>84</v>
      </c>
      <c r="E240" s="164">
        <f>D240/D283</f>
        <v>3.7267080745341616E-2</v>
      </c>
      <c r="G240" s="159">
        <v>1</v>
      </c>
      <c r="H240" s="160" t="s">
        <v>225</v>
      </c>
      <c r="I240" s="187">
        <f>CUSTOS!AH57</f>
        <v>1444681.8819035001</v>
      </c>
      <c r="J240" s="187">
        <f>I283/I240</f>
        <v>179.44261160942122</v>
      </c>
      <c r="K240" s="188">
        <f>J240/J283</f>
        <v>4.5678128807778537E-2</v>
      </c>
      <c r="L240" s="54"/>
      <c r="N240" s="271"/>
      <c r="O240" s="272"/>
      <c r="P240" s="22"/>
      <c r="Q240" s="35"/>
      <c r="R240" s="35"/>
      <c r="S240" s="35"/>
    </row>
    <row r="241" spans="1:19" x14ac:dyDescent="0.25">
      <c r="A241" s="121">
        <v>1</v>
      </c>
      <c r="B241" s="137" t="s">
        <v>177</v>
      </c>
      <c r="C241" s="162">
        <f>'Memória de Cálculo'!R5</f>
        <v>2</v>
      </c>
      <c r="D241" s="98">
        <f>C283/C241</f>
        <v>42</v>
      </c>
      <c r="E241" s="104">
        <f>D241/D283</f>
        <v>1.8633540372670808E-2</v>
      </c>
      <c r="G241" s="121">
        <v>1</v>
      </c>
      <c r="H241" s="123" t="s">
        <v>177</v>
      </c>
      <c r="I241" s="99">
        <f>CUSTOS!AE57</f>
        <v>4416261.9725560006</v>
      </c>
      <c r="J241" s="99">
        <f>I283/I241</f>
        <v>58.700659391258576</v>
      </c>
      <c r="K241" s="100">
        <f>J241/J283</f>
        <v>1.4942583908730109E-2</v>
      </c>
      <c r="L241" s="54"/>
      <c r="N241" s="271"/>
      <c r="O241" s="272"/>
      <c r="P241" s="22"/>
      <c r="Q241" s="35"/>
      <c r="R241" s="35"/>
      <c r="S241" s="35"/>
    </row>
    <row r="242" spans="1:19" x14ac:dyDescent="0.25">
      <c r="A242" s="121">
        <v>1</v>
      </c>
      <c r="B242" s="137" t="s">
        <v>178</v>
      </c>
      <c r="C242" s="162">
        <f>'Memória de Cálculo'!R6</f>
        <v>2</v>
      </c>
      <c r="D242" s="98">
        <f>C283/C242</f>
        <v>42</v>
      </c>
      <c r="E242" s="104">
        <f>D242/D283</f>
        <v>1.8633540372670808E-2</v>
      </c>
      <c r="G242" s="121">
        <v>1</v>
      </c>
      <c r="H242" s="123" t="s">
        <v>178</v>
      </c>
      <c r="I242" s="99">
        <f>CUSTOS!AB57</f>
        <v>3608272.3086379999</v>
      </c>
      <c r="J242" s="99">
        <f>I283/I242</f>
        <v>71.845323096313322</v>
      </c>
      <c r="K242" s="100">
        <f>J242/J283</f>
        <v>1.8288632188284342E-2</v>
      </c>
      <c r="L242" s="54"/>
      <c r="N242" s="271"/>
      <c r="O242" s="272"/>
      <c r="P242" s="22"/>
      <c r="Q242" s="35"/>
      <c r="R242" s="35"/>
      <c r="S242" s="35"/>
    </row>
    <row r="243" spans="1:19" x14ac:dyDescent="0.25">
      <c r="A243" s="121">
        <v>1</v>
      </c>
      <c r="B243" s="137" t="s">
        <v>179</v>
      </c>
      <c r="C243" s="162">
        <f>'Memória de Cálculo'!R7</f>
        <v>3</v>
      </c>
      <c r="D243" s="98">
        <f>C283/C243</f>
        <v>28</v>
      </c>
      <c r="E243" s="104">
        <f>D243/D283</f>
        <v>1.2422360248447204E-2</v>
      </c>
      <c r="G243" s="121">
        <v>1</v>
      </c>
      <c r="H243" s="123" t="s">
        <v>179</v>
      </c>
      <c r="I243" s="99">
        <f>CUSTOS!Y57</f>
        <v>3578629.3737039994</v>
      </c>
      <c r="J243" s="99">
        <f>I283/I243</f>
        <v>72.440440951631203</v>
      </c>
      <c r="K243" s="100">
        <f>J243/J283</f>
        <v>1.8440122794708351E-2</v>
      </c>
      <c r="L243" s="54"/>
      <c r="N243" s="271"/>
      <c r="O243" s="272"/>
      <c r="P243" s="22"/>
      <c r="Q243" s="35"/>
      <c r="R243" s="35"/>
      <c r="S243" s="35"/>
    </row>
    <row r="244" spans="1:19" x14ac:dyDescent="0.25">
      <c r="A244" s="121">
        <v>1</v>
      </c>
      <c r="B244" s="137" t="s">
        <v>180</v>
      </c>
      <c r="C244" s="162">
        <f>'Memória de Cálculo'!R8</f>
        <v>2</v>
      </c>
      <c r="D244" s="98">
        <f>C283/C244</f>
        <v>42</v>
      </c>
      <c r="E244" s="104">
        <f>D244/D283</f>
        <v>1.8633540372670808E-2</v>
      </c>
      <c r="G244" s="121">
        <v>1</v>
      </c>
      <c r="H244" s="137" t="s">
        <v>180</v>
      </c>
      <c r="I244" s="99">
        <f>CUSTOS!V57</f>
        <v>1048671.381182</v>
      </c>
      <c r="J244" s="99">
        <f>I283/I244</f>
        <v>247.20564943937006</v>
      </c>
      <c r="K244" s="100">
        <f>J244/J283</f>
        <v>6.2927592258188225E-2</v>
      </c>
      <c r="L244" s="54"/>
      <c r="N244" s="271"/>
      <c r="O244" s="272"/>
      <c r="P244" s="22"/>
      <c r="Q244" s="35"/>
      <c r="R244" s="35"/>
      <c r="S244" s="35"/>
    </row>
    <row r="245" spans="1:19" x14ac:dyDescent="0.25">
      <c r="A245" s="121">
        <v>1</v>
      </c>
      <c r="B245" s="137" t="s">
        <v>181</v>
      </c>
      <c r="C245" s="162">
        <f>'Memória de Cálculo'!R9</f>
        <v>3</v>
      </c>
      <c r="D245" s="98">
        <f>C283/C245</f>
        <v>28</v>
      </c>
      <c r="E245" s="104">
        <f>D245/D283</f>
        <v>1.2422360248447204E-2</v>
      </c>
      <c r="G245" s="121">
        <v>1</v>
      </c>
      <c r="H245" s="123" t="s">
        <v>181</v>
      </c>
      <c r="I245" s="99">
        <f>CUSTOS!S57</f>
        <v>3147658.1156669995</v>
      </c>
      <c r="J245" s="99">
        <f>I283/I245</f>
        <v>82.35884594431063</v>
      </c>
      <c r="K245" s="100">
        <f>J245/J283</f>
        <v>2.0964908723534733E-2</v>
      </c>
      <c r="L245" s="54"/>
      <c r="N245" s="271"/>
      <c r="O245" s="272"/>
      <c r="P245" s="22"/>
      <c r="Q245" s="35"/>
      <c r="R245" s="35"/>
      <c r="S245" s="35"/>
    </row>
    <row r="246" spans="1:19" x14ac:dyDescent="0.25">
      <c r="A246" s="121">
        <v>1</v>
      </c>
      <c r="B246" s="137" t="s">
        <v>182</v>
      </c>
      <c r="C246" s="162">
        <f>'Memória de Cálculo'!R10</f>
        <v>2</v>
      </c>
      <c r="D246" s="98">
        <f>C283/C246</f>
        <v>42</v>
      </c>
      <c r="E246" s="104">
        <f>D246/D283</f>
        <v>1.8633540372670808E-2</v>
      </c>
      <c r="G246" s="121">
        <v>1</v>
      </c>
      <c r="H246" s="123" t="s">
        <v>182</v>
      </c>
      <c r="I246" s="99">
        <f>CUSTOS!P57</f>
        <v>8116264.1927535003</v>
      </c>
      <c r="J246" s="99">
        <f>I283/I246</f>
        <v>31.940494256585968</v>
      </c>
      <c r="K246" s="100">
        <f>J246/J283</f>
        <v>8.1306329513978377E-3</v>
      </c>
      <c r="L246" s="54"/>
      <c r="N246" s="271"/>
      <c r="O246" s="272"/>
      <c r="P246" s="22"/>
      <c r="Q246" s="35"/>
      <c r="R246" s="35"/>
      <c r="S246" s="35"/>
    </row>
    <row r="247" spans="1:19" x14ac:dyDescent="0.25">
      <c r="A247" s="121">
        <v>1</v>
      </c>
      <c r="B247" s="137" t="s">
        <v>183</v>
      </c>
      <c r="C247" s="162">
        <f>'Memória de Cálculo'!R11</f>
        <v>3</v>
      </c>
      <c r="D247" s="98">
        <f>C283/C247</f>
        <v>28</v>
      </c>
      <c r="E247" s="104">
        <f>D247/D283</f>
        <v>1.2422360248447204E-2</v>
      </c>
      <c r="G247" s="121">
        <v>1</v>
      </c>
      <c r="H247" s="123" t="s">
        <v>183</v>
      </c>
      <c r="I247" s="99">
        <f>CUSTOS!M57</f>
        <v>3762533.1359309996</v>
      </c>
      <c r="J247" s="99">
        <f>I283/I247</f>
        <v>68.899722731460244</v>
      </c>
      <c r="K247" s="100">
        <f>J247/J283</f>
        <v>1.7538813002778604E-2</v>
      </c>
      <c r="L247" s="54"/>
      <c r="N247" s="271"/>
      <c r="O247" s="272"/>
      <c r="P247" s="22"/>
      <c r="Q247" s="35"/>
      <c r="R247" s="35"/>
      <c r="S247" s="35"/>
    </row>
    <row r="248" spans="1:19" x14ac:dyDescent="0.25">
      <c r="A248" s="121">
        <v>1</v>
      </c>
      <c r="B248" s="137" t="s">
        <v>184</v>
      </c>
      <c r="C248" s="162">
        <f>'Memória de Cálculo'!R12</f>
        <v>1</v>
      </c>
      <c r="D248" s="98">
        <f>C283/C248</f>
        <v>84</v>
      </c>
      <c r="E248" s="104">
        <f>D248/D283</f>
        <v>3.7267080745341616E-2</v>
      </c>
      <c r="G248" s="121">
        <v>1</v>
      </c>
      <c r="H248" s="123" t="s">
        <v>184</v>
      </c>
      <c r="I248" s="99">
        <f>CUSTOS!J57</f>
        <v>636789.98416700005</v>
      </c>
      <c r="J248" s="99">
        <f>I283/I248</f>
        <v>407.10045113647976</v>
      </c>
      <c r="K248" s="100">
        <f>J248/J283</f>
        <v>0.10362971580681429</v>
      </c>
      <c r="L248" s="54"/>
      <c r="N248" s="271"/>
      <c r="O248" s="272"/>
      <c r="P248" s="22"/>
      <c r="Q248" s="35"/>
      <c r="R248" s="35"/>
      <c r="S248" s="35"/>
    </row>
    <row r="249" spans="1:19" x14ac:dyDescent="0.25">
      <c r="A249" s="121">
        <v>1</v>
      </c>
      <c r="B249" s="137" t="s">
        <v>185</v>
      </c>
      <c r="C249" s="162">
        <f>'Memória de Cálculo'!R13</f>
        <v>1</v>
      </c>
      <c r="D249" s="98">
        <f>C283/C249</f>
        <v>84</v>
      </c>
      <c r="E249" s="104">
        <f>D249/D283</f>
        <v>3.7267080745341616E-2</v>
      </c>
      <c r="G249" s="121">
        <v>1</v>
      </c>
      <c r="H249" s="123" t="s">
        <v>185</v>
      </c>
      <c r="I249" s="99">
        <f>CUSTOS!G57</f>
        <v>3161920.0743589997</v>
      </c>
      <c r="J249" s="99">
        <f>I283/I249</f>
        <v>81.98736329100015</v>
      </c>
      <c r="K249" s="100">
        <f>J249/J283</f>
        <v>2.0870345719042213E-2</v>
      </c>
      <c r="L249" s="54"/>
      <c r="N249" s="271"/>
      <c r="O249" s="272"/>
      <c r="P249" s="22"/>
      <c r="Q249" s="35"/>
      <c r="R249" s="35"/>
      <c r="S249" s="35"/>
    </row>
    <row r="250" spans="1:19" x14ac:dyDescent="0.25">
      <c r="A250" s="119">
        <v>2</v>
      </c>
      <c r="B250" s="137" t="s">
        <v>187</v>
      </c>
      <c r="C250" s="162">
        <f>'Memória de Cálculo'!R14</f>
        <v>1</v>
      </c>
      <c r="D250" s="98">
        <f>C283/C250</f>
        <v>84</v>
      </c>
      <c r="E250" s="104">
        <f>D250/D283</f>
        <v>3.7267080745341616E-2</v>
      </c>
      <c r="G250" s="119">
        <v>2</v>
      </c>
      <c r="H250" s="123" t="s">
        <v>187</v>
      </c>
      <c r="I250" s="99">
        <f>CUSTOS!AK57</f>
        <v>2424899.941687</v>
      </c>
      <c r="J250" s="99">
        <f>I283/I250</f>
        <v>106.90646874824299</v>
      </c>
      <c r="K250" s="100">
        <f>J250/J283</f>
        <v>2.721364455225421E-2</v>
      </c>
      <c r="L250" s="54"/>
      <c r="N250" s="271"/>
      <c r="O250" s="272"/>
      <c r="P250" s="22"/>
      <c r="Q250" s="35"/>
      <c r="R250" s="35"/>
      <c r="S250" s="35"/>
    </row>
    <row r="251" spans="1:19" x14ac:dyDescent="0.25">
      <c r="A251" s="119">
        <v>2</v>
      </c>
      <c r="B251" s="137" t="s">
        <v>188</v>
      </c>
      <c r="C251" s="162">
        <f>'Memória de Cálculo'!R15</f>
        <v>3</v>
      </c>
      <c r="D251" s="98">
        <f>C283/C251</f>
        <v>28</v>
      </c>
      <c r="E251" s="104">
        <f>D251/D283</f>
        <v>1.2422360248447204E-2</v>
      </c>
      <c r="G251" s="119">
        <v>2</v>
      </c>
      <c r="H251" s="123" t="s">
        <v>188</v>
      </c>
      <c r="I251" s="99">
        <f>CUSTOS!AN57</f>
        <v>14855623.439436</v>
      </c>
      <c r="J251" s="99">
        <f>I283/I251</f>
        <v>17.45046183288418</v>
      </c>
      <c r="K251" s="100">
        <f>J251/J283</f>
        <v>4.4421134768853118E-3</v>
      </c>
      <c r="L251" s="54"/>
      <c r="N251" s="271"/>
      <c r="O251" s="272"/>
      <c r="P251" s="22"/>
      <c r="Q251" s="35"/>
      <c r="R251" s="35"/>
      <c r="S251" s="35"/>
    </row>
    <row r="252" spans="1:19" x14ac:dyDescent="0.25">
      <c r="A252" s="119">
        <v>2</v>
      </c>
      <c r="B252" s="137" t="s">
        <v>189</v>
      </c>
      <c r="C252" s="162">
        <f>'Memória de Cálculo'!R16</f>
        <v>2</v>
      </c>
      <c r="D252" s="98">
        <f>C283/C252</f>
        <v>42</v>
      </c>
      <c r="E252" s="104">
        <f>D252/D283</f>
        <v>1.8633540372670808E-2</v>
      </c>
      <c r="G252" s="119">
        <v>2</v>
      </c>
      <c r="H252" s="123" t="s">
        <v>189</v>
      </c>
      <c r="I252" s="99">
        <f>CUSTOS!AQ57</f>
        <v>2748957.3986820001</v>
      </c>
      <c r="J252" s="99">
        <f>I283/I252</f>
        <v>94.303931358801734</v>
      </c>
      <c r="K252" s="100">
        <f>J252/J283</f>
        <v>2.4005597583829912E-2</v>
      </c>
      <c r="L252" s="54"/>
      <c r="N252" s="271"/>
      <c r="O252" s="272"/>
      <c r="P252" s="22"/>
      <c r="Q252" s="35"/>
      <c r="R252" s="35"/>
      <c r="S252" s="35"/>
    </row>
    <row r="253" spans="1:19" x14ac:dyDescent="0.25">
      <c r="A253" s="119">
        <v>2</v>
      </c>
      <c r="B253" s="137" t="s">
        <v>190</v>
      </c>
      <c r="C253" s="162">
        <f>'Memória de Cálculo'!R17</f>
        <v>2</v>
      </c>
      <c r="D253" s="98">
        <f>C283/C253</f>
        <v>42</v>
      </c>
      <c r="E253" s="104">
        <f>D253/D283</f>
        <v>1.8633540372670808E-2</v>
      </c>
      <c r="G253" s="119">
        <v>2</v>
      </c>
      <c r="H253" s="123" t="s">
        <v>190</v>
      </c>
      <c r="I253" s="99">
        <f>CUSTOS!AT57</f>
        <v>5428220.1026380006</v>
      </c>
      <c r="J253" s="99">
        <f>I283/I253</f>
        <v>47.757365201089314</v>
      </c>
      <c r="K253" s="100">
        <f>J253/J283</f>
        <v>1.2156906654500258E-2</v>
      </c>
      <c r="L253" s="54"/>
      <c r="N253" s="271"/>
      <c r="O253" s="272"/>
      <c r="P253" s="22"/>
      <c r="Q253" s="35"/>
      <c r="R253" s="35"/>
      <c r="S253" s="35"/>
    </row>
    <row r="254" spans="1:19" x14ac:dyDescent="0.25">
      <c r="A254" s="119">
        <v>2</v>
      </c>
      <c r="B254" s="137" t="s">
        <v>191</v>
      </c>
      <c r="C254" s="162">
        <f>'Memória de Cálculo'!R18</f>
        <v>1</v>
      </c>
      <c r="D254" s="98">
        <f>C283/C254</f>
        <v>84</v>
      </c>
      <c r="E254" s="104">
        <f>D254/D283</f>
        <v>3.7267080745341616E-2</v>
      </c>
      <c r="G254" s="119">
        <v>2</v>
      </c>
      <c r="H254" s="123" t="s">
        <v>191</v>
      </c>
      <c r="I254" s="99">
        <f>CUSTOS!AW57</f>
        <v>1966432.934169</v>
      </c>
      <c r="J254" s="99">
        <f>I283/I254</f>
        <v>131.83134056037835</v>
      </c>
      <c r="K254" s="100">
        <f>J254/J283</f>
        <v>3.3558411243625262E-2</v>
      </c>
      <c r="L254" s="54"/>
      <c r="N254" s="271"/>
      <c r="O254" s="272"/>
      <c r="P254" s="22"/>
      <c r="Q254" s="35"/>
      <c r="R254" s="35"/>
      <c r="S254" s="35"/>
    </row>
    <row r="255" spans="1:19" x14ac:dyDescent="0.25">
      <c r="A255" s="119">
        <v>2</v>
      </c>
      <c r="B255" s="137" t="s">
        <v>192</v>
      </c>
      <c r="C255" s="162">
        <f>'Memória de Cálculo'!R19</f>
        <v>1</v>
      </c>
      <c r="D255" s="98">
        <f>C283/C255</f>
        <v>84</v>
      </c>
      <c r="E255" s="104">
        <f>D255/D283</f>
        <v>3.7267080745341616E-2</v>
      </c>
      <c r="G255" s="119">
        <v>2</v>
      </c>
      <c r="H255" s="123" t="s">
        <v>192</v>
      </c>
      <c r="I255" s="99">
        <f>CUSTOS!AZ57</f>
        <v>2822755.5514649996</v>
      </c>
      <c r="J255" s="99">
        <f>I283/I255</f>
        <v>91.838448320129672</v>
      </c>
      <c r="K255" s="100">
        <f>J255/J283</f>
        <v>2.3377994971475028E-2</v>
      </c>
      <c r="L255" s="54"/>
      <c r="N255" s="271"/>
      <c r="O255" s="272"/>
      <c r="P255" s="22"/>
      <c r="Q255" s="35"/>
      <c r="R255" s="35"/>
      <c r="S255" s="35"/>
    </row>
    <row r="256" spans="1:19" x14ac:dyDescent="0.25">
      <c r="A256" s="119">
        <v>2</v>
      </c>
      <c r="B256" s="137" t="s">
        <v>193</v>
      </c>
      <c r="C256" s="162">
        <f>'Memória de Cálculo'!R20</f>
        <v>2</v>
      </c>
      <c r="D256" s="98">
        <f>C283/C256</f>
        <v>42</v>
      </c>
      <c r="E256" s="104">
        <f>D256/D283</f>
        <v>1.8633540372670808E-2</v>
      </c>
      <c r="G256" s="119">
        <v>2</v>
      </c>
      <c r="H256" s="123" t="s">
        <v>193</v>
      </c>
      <c r="I256" s="99">
        <f>CUSTOS!BC57</f>
        <v>4011235.7238090001</v>
      </c>
      <c r="J256" s="99">
        <f>I283/I256</f>
        <v>64.627837325753092</v>
      </c>
      <c r="K256" s="100">
        <f>J256/J283</f>
        <v>1.6451380480125132E-2</v>
      </c>
      <c r="L256" s="54"/>
      <c r="N256" s="271"/>
      <c r="O256" s="272"/>
      <c r="P256" s="22"/>
      <c r="Q256" s="35"/>
      <c r="R256" s="35"/>
      <c r="S256" s="35"/>
    </row>
    <row r="257" spans="1:19" x14ac:dyDescent="0.25">
      <c r="A257" s="119">
        <v>2</v>
      </c>
      <c r="B257" s="137" t="s">
        <v>194</v>
      </c>
      <c r="C257" s="162">
        <f>'Memória de Cálculo'!R21</f>
        <v>1</v>
      </c>
      <c r="D257" s="98">
        <f>C283/C257</f>
        <v>84</v>
      </c>
      <c r="E257" s="104">
        <f>D257/D283</f>
        <v>3.7267080745341616E-2</v>
      </c>
      <c r="G257" s="119">
        <v>2</v>
      </c>
      <c r="H257" s="123" t="s">
        <v>194</v>
      </c>
      <c r="I257" s="99">
        <f>CUSTOS!BF57</f>
        <v>7812014.2218470015</v>
      </c>
      <c r="J257" s="99">
        <f>I283/I257</f>
        <v>33.184462095396157</v>
      </c>
      <c r="K257" s="100">
        <f>J257/J283</f>
        <v>8.4472919805117595E-3</v>
      </c>
      <c r="L257" s="54"/>
      <c r="N257" s="271"/>
      <c r="O257" s="272"/>
      <c r="P257" s="22"/>
      <c r="Q257" s="35"/>
      <c r="R257" s="35"/>
      <c r="S257" s="35"/>
    </row>
    <row r="258" spans="1:19" x14ac:dyDescent="0.25">
      <c r="A258" s="119">
        <v>2</v>
      </c>
      <c r="B258" s="137" t="s">
        <v>195</v>
      </c>
      <c r="C258" s="162">
        <f>'Memória de Cálculo'!R22</f>
        <v>3</v>
      </c>
      <c r="D258" s="98">
        <f>C283/C258</f>
        <v>28</v>
      </c>
      <c r="E258" s="104">
        <f>D258/D283</f>
        <v>1.2422360248447204E-2</v>
      </c>
      <c r="G258" s="119">
        <v>2</v>
      </c>
      <c r="H258" s="123" t="s">
        <v>195</v>
      </c>
      <c r="I258" s="99">
        <f>CUSTOS!BI57</f>
        <v>9995050.1130139995</v>
      </c>
      <c r="J258" s="99">
        <f>I283/I258</f>
        <v>25.936587300951977</v>
      </c>
      <c r="K258" s="100">
        <f>J258/J283</f>
        <v>6.6023045749345069E-3</v>
      </c>
      <c r="L258" s="54"/>
      <c r="N258" s="271"/>
      <c r="O258" s="272"/>
      <c r="P258" s="22"/>
      <c r="Q258" s="35"/>
      <c r="R258" s="35"/>
      <c r="S258" s="35"/>
    </row>
    <row r="259" spans="1:19" x14ac:dyDescent="0.25">
      <c r="A259" s="119">
        <v>2</v>
      </c>
      <c r="B259" s="137" t="s">
        <v>196</v>
      </c>
      <c r="C259" s="162">
        <f>'Memória de Cálculo'!R23</f>
        <v>2</v>
      </c>
      <c r="D259" s="98">
        <f>C283/C259</f>
        <v>42</v>
      </c>
      <c r="E259" s="104">
        <f>D259/D283</f>
        <v>1.8633540372670808E-2</v>
      </c>
      <c r="G259" s="119">
        <v>2</v>
      </c>
      <c r="H259" s="123" t="s">
        <v>196</v>
      </c>
      <c r="I259" s="99">
        <f>CUSTOS!BL57</f>
        <v>1572900.498783</v>
      </c>
      <c r="J259" s="99">
        <f>I283/I259</f>
        <v>164.81493268910353</v>
      </c>
      <c r="K259" s="100">
        <f>J259/J283</f>
        <v>4.1954570641252069E-2</v>
      </c>
      <c r="L259" s="54"/>
      <c r="N259" s="271"/>
      <c r="O259" s="272"/>
      <c r="P259" s="22"/>
      <c r="Q259" s="35"/>
      <c r="R259" s="35"/>
      <c r="S259" s="35"/>
    </row>
    <row r="260" spans="1:19" x14ac:dyDescent="0.25">
      <c r="A260" s="119">
        <v>2</v>
      </c>
      <c r="B260" s="137" t="s">
        <v>197</v>
      </c>
      <c r="C260" s="162">
        <f>'Memória de Cálculo'!R24</f>
        <v>1</v>
      </c>
      <c r="D260" s="98">
        <f>C283/C260</f>
        <v>84</v>
      </c>
      <c r="E260" s="104">
        <f>D260/D283</f>
        <v>3.7267080745341616E-2</v>
      </c>
      <c r="G260" s="119">
        <v>2</v>
      </c>
      <c r="H260" s="123" t="s">
        <v>197</v>
      </c>
      <c r="I260" s="99">
        <f>CUSTOS!BO57</f>
        <v>5119431.2578419996</v>
      </c>
      <c r="J260" s="99">
        <f>I283/I260</f>
        <v>50.637947220499299</v>
      </c>
      <c r="K260" s="100">
        <f>J260/J283</f>
        <v>1.2890175053482208E-2</v>
      </c>
      <c r="L260" s="54"/>
      <c r="N260" s="271"/>
      <c r="O260" s="272"/>
      <c r="P260" s="22"/>
      <c r="Q260" s="35"/>
      <c r="R260" s="35"/>
      <c r="S260" s="35"/>
    </row>
    <row r="261" spans="1:19" x14ac:dyDescent="0.25">
      <c r="A261" s="120">
        <v>3</v>
      </c>
      <c r="B261" s="137" t="s">
        <v>198</v>
      </c>
      <c r="C261" s="162">
        <f>'Memória de Cálculo'!R25</f>
        <v>3</v>
      </c>
      <c r="D261" s="98">
        <f>C283/C261</f>
        <v>28</v>
      </c>
      <c r="E261" s="104">
        <f>D261/D283</f>
        <v>1.2422360248447204E-2</v>
      </c>
      <c r="G261" s="120">
        <v>3</v>
      </c>
      <c r="H261" s="123" t="s">
        <v>198</v>
      </c>
      <c r="I261" s="99">
        <f>CUSTOS!BR57</f>
        <v>3109159.2476889999</v>
      </c>
      <c r="J261" s="99">
        <f>I283/I261</f>
        <v>83.378646502672893</v>
      </c>
      <c r="K261" s="100">
        <f>J261/J283</f>
        <v>2.122450470714931E-2</v>
      </c>
      <c r="L261" s="54"/>
      <c r="N261" s="271"/>
      <c r="O261" s="272"/>
      <c r="P261" s="22"/>
      <c r="Q261" s="35"/>
      <c r="R261" s="35"/>
      <c r="S261" s="35"/>
    </row>
    <row r="262" spans="1:19" x14ac:dyDescent="0.25">
      <c r="A262" s="120">
        <v>3</v>
      </c>
      <c r="B262" s="137" t="s">
        <v>199</v>
      </c>
      <c r="C262" s="162">
        <f>'Memória de Cálculo'!R26</f>
        <v>3</v>
      </c>
      <c r="D262" s="98">
        <f>C283/C262</f>
        <v>28</v>
      </c>
      <c r="E262" s="104">
        <f>D262/D283</f>
        <v>1.2422360248447204E-2</v>
      </c>
      <c r="G262" s="120">
        <v>3</v>
      </c>
      <c r="H262" s="123" t="s">
        <v>199</v>
      </c>
      <c r="I262" s="99">
        <f>CUSTOS!BU57</f>
        <v>4095373.1740080002</v>
      </c>
      <c r="J262" s="99">
        <f>I283/I262</f>
        <v>63.300089837691331</v>
      </c>
      <c r="K262" s="100">
        <f>J262/J283</f>
        <v>1.6113394868792749E-2</v>
      </c>
      <c r="L262" s="54"/>
      <c r="N262" s="271"/>
      <c r="O262" s="272"/>
      <c r="P262" s="22"/>
      <c r="Q262" s="35"/>
      <c r="R262" s="35"/>
      <c r="S262" s="35"/>
    </row>
    <row r="263" spans="1:19" x14ac:dyDescent="0.25">
      <c r="A263" s="120">
        <v>3</v>
      </c>
      <c r="B263" s="137" t="s">
        <v>200</v>
      </c>
      <c r="C263" s="162">
        <f>'Memória de Cálculo'!R27</f>
        <v>2</v>
      </c>
      <c r="D263" s="98">
        <f>C283/C263</f>
        <v>42</v>
      </c>
      <c r="E263" s="104">
        <f>D263/D283</f>
        <v>1.8633540372670808E-2</v>
      </c>
      <c r="G263" s="120">
        <v>3</v>
      </c>
      <c r="H263" s="123" t="s">
        <v>200</v>
      </c>
      <c r="I263" s="99">
        <f>CUSTOS!BX57</f>
        <v>4164609.113928</v>
      </c>
      <c r="J263" s="99">
        <f>I283/I263</f>
        <v>62.247736280120755</v>
      </c>
      <c r="K263" s="100">
        <f>J263/J283</f>
        <v>1.5845512335636899E-2</v>
      </c>
      <c r="L263" s="54"/>
      <c r="N263" s="271"/>
      <c r="O263" s="272"/>
      <c r="P263" s="22"/>
      <c r="Q263" s="35"/>
      <c r="R263" s="35"/>
      <c r="S263" s="35"/>
    </row>
    <row r="264" spans="1:19" x14ac:dyDescent="0.25">
      <c r="A264" s="120">
        <v>3</v>
      </c>
      <c r="B264" s="137" t="s">
        <v>201</v>
      </c>
      <c r="C264" s="162">
        <f>'Memória de Cálculo'!R28</f>
        <v>1</v>
      </c>
      <c r="D264" s="98">
        <f>C283/C264</f>
        <v>84</v>
      </c>
      <c r="E264" s="104">
        <f>D264/D283</f>
        <v>3.7267080745341616E-2</v>
      </c>
      <c r="G264" s="120">
        <v>3</v>
      </c>
      <c r="H264" s="123" t="s">
        <v>201</v>
      </c>
      <c r="I264" s="99">
        <f>CUSTOS!CA57</f>
        <v>2294170.3212590003</v>
      </c>
      <c r="J264" s="99">
        <f>I283/I264</f>
        <v>112.99836260252575</v>
      </c>
      <c r="K264" s="100">
        <f>J264/J283</f>
        <v>2.8764370489998158E-2</v>
      </c>
      <c r="L264" s="54"/>
      <c r="N264" s="271"/>
      <c r="O264" s="272"/>
      <c r="P264" s="22"/>
      <c r="Q264" s="35"/>
      <c r="R264" s="35"/>
      <c r="S264" s="35"/>
    </row>
    <row r="265" spans="1:19" x14ac:dyDescent="0.25">
      <c r="A265" s="120">
        <v>3</v>
      </c>
      <c r="B265" s="137" t="s">
        <v>202</v>
      </c>
      <c r="C265" s="162">
        <f>'Memória de Cálculo'!R29</f>
        <v>2</v>
      </c>
      <c r="D265" s="98">
        <f>C283/C265</f>
        <v>42</v>
      </c>
      <c r="E265" s="104">
        <f>D265/D283</f>
        <v>1.8633540372670808E-2</v>
      </c>
      <c r="G265" s="120">
        <v>3</v>
      </c>
      <c r="H265" s="123" t="s">
        <v>202</v>
      </c>
      <c r="I265" s="99">
        <f>CUSTOS!CD57</f>
        <v>13300278.804282999</v>
      </c>
      <c r="J265" s="99">
        <f>I283/I265</f>
        <v>19.491132001691348</v>
      </c>
      <c r="K265" s="100">
        <f>J265/J283</f>
        <v>4.9615775773513516E-3</v>
      </c>
      <c r="L265" s="54"/>
      <c r="N265" s="271"/>
      <c r="O265" s="272"/>
      <c r="P265" s="22"/>
      <c r="Q265" s="35"/>
      <c r="R265" s="35"/>
      <c r="S265" s="35"/>
    </row>
    <row r="266" spans="1:19" x14ac:dyDescent="0.25">
      <c r="A266" s="120">
        <v>3</v>
      </c>
      <c r="B266" s="137" t="s">
        <v>203</v>
      </c>
      <c r="C266" s="162">
        <f>'Memória de Cálculo'!R30</f>
        <v>3</v>
      </c>
      <c r="D266" s="98">
        <f>C283/C266</f>
        <v>28</v>
      </c>
      <c r="E266" s="104">
        <f>D266/D283</f>
        <v>1.2422360248447204E-2</v>
      </c>
      <c r="G266" s="120">
        <v>3</v>
      </c>
      <c r="H266" s="123" t="s">
        <v>203</v>
      </c>
      <c r="I266" s="99">
        <f>CUSTOS!CG57</f>
        <v>6652985.5660760002</v>
      </c>
      <c r="J266" s="99">
        <f>I283/I266</f>
        <v>38.965587292935986</v>
      </c>
      <c r="K266" s="100">
        <f>J266/J283</f>
        <v>9.9189100040049816E-3</v>
      </c>
      <c r="L266" s="54"/>
      <c r="N266" s="271"/>
      <c r="O266" s="272"/>
      <c r="P266" s="22"/>
      <c r="Q266" s="35"/>
      <c r="R266" s="35"/>
      <c r="S266" s="35"/>
    </row>
    <row r="267" spans="1:19" x14ac:dyDescent="0.25">
      <c r="A267" s="120">
        <v>3</v>
      </c>
      <c r="B267" s="137" t="s">
        <v>204</v>
      </c>
      <c r="C267" s="162">
        <f>'Memória de Cálculo'!R31</f>
        <v>2</v>
      </c>
      <c r="D267" s="98">
        <f>C283/C267</f>
        <v>42</v>
      </c>
      <c r="E267" s="104">
        <f>D267/D283</f>
        <v>1.8633540372670808E-2</v>
      </c>
      <c r="G267" s="120">
        <v>3</v>
      </c>
      <c r="H267" s="123" t="s">
        <v>204</v>
      </c>
      <c r="I267" s="99">
        <f>CUSTOS!CJ57</f>
        <v>7535663.4885730008</v>
      </c>
      <c r="J267" s="99">
        <f>I283/I267</f>
        <v>34.401415379904165</v>
      </c>
      <c r="K267" s="100">
        <f>J267/J283</f>
        <v>8.7570743024710518E-3</v>
      </c>
      <c r="L267" s="54"/>
      <c r="N267" s="271"/>
      <c r="O267" s="272"/>
      <c r="P267" s="22"/>
      <c r="Q267" s="35"/>
      <c r="R267" s="35"/>
      <c r="S267" s="35"/>
    </row>
    <row r="268" spans="1:19" x14ac:dyDescent="0.25">
      <c r="A268" s="120">
        <v>3</v>
      </c>
      <c r="B268" s="137" t="s">
        <v>205</v>
      </c>
      <c r="C268" s="162">
        <f>'Memória de Cálculo'!R32</f>
        <v>3</v>
      </c>
      <c r="D268" s="98">
        <f>C283/C268</f>
        <v>28</v>
      </c>
      <c r="E268" s="104">
        <f>D268/D283</f>
        <v>1.2422360248447204E-2</v>
      </c>
      <c r="G268" s="120">
        <v>3</v>
      </c>
      <c r="H268" s="123" t="s">
        <v>205</v>
      </c>
      <c r="I268" s="99">
        <f>CUSTOS!CM57</f>
        <v>4911092.3553200001</v>
      </c>
      <c r="J268" s="99">
        <f>I283/I268</f>
        <v>52.786115812453694</v>
      </c>
      <c r="K268" s="100">
        <f>J268/J283</f>
        <v>1.3437003483831275E-2</v>
      </c>
      <c r="L268" s="54"/>
      <c r="N268" s="271"/>
      <c r="O268" s="272"/>
      <c r="P268" s="22"/>
      <c r="Q268" s="35"/>
      <c r="R268" s="35"/>
      <c r="S268" s="35"/>
    </row>
    <row r="269" spans="1:19" x14ac:dyDescent="0.25">
      <c r="A269" s="120">
        <v>3</v>
      </c>
      <c r="B269" s="137" t="s">
        <v>206</v>
      </c>
      <c r="C269" s="162">
        <f>'Memória de Cálculo'!R33</f>
        <v>3</v>
      </c>
      <c r="D269" s="98">
        <f>C283/C269</f>
        <v>28</v>
      </c>
      <c r="E269" s="104">
        <f>D269/D283</f>
        <v>1.2422360248447204E-2</v>
      </c>
      <c r="G269" s="120">
        <v>3</v>
      </c>
      <c r="H269" s="123" t="s">
        <v>206</v>
      </c>
      <c r="I269" s="99">
        <f>CUSTOS!CP57</f>
        <v>37037618.709092997</v>
      </c>
      <c r="J269" s="99">
        <f>I283/I269</f>
        <v>6.9993023004454891</v>
      </c>
      <c r="K269" s="100">
        <f>J269/J283</f>
        <v>1.7817118753277429E-3</v>
      </c>
      <c r="L269" s="54"/>
      <c r="N269" s="271"/>
      <c r="O269" s="272"/>
      <c r="P269" s="22"/>
      <c r="Q269" s="35"/>
      <c r="R269" s="35"/>
      <c r="S269" s="35"/>
    </row>
    <row r="270" spans="1:19" x14ac:dyDescent="0.25">
      <c r="A270" s="120">
        <v>3</v>
      </c>
      <c r="B270" s="137" t="s">
        <v>207</v>
      </c>
      <c r="C270" s="162">
        <f>'Memória de Cálculo'!R34</f>
        <v>2</v>
      </c>
      <c r="D270" s="98">
        <f>C283/C270</f>
        <v>42</v>
      </c>
      <c r="E270" s="104">
        <f>D270/D283</f>
        <v>1.8633540372670808E-2</v>
      </c>
      <c r="G270" s="120">
        <v>3</v>
      </c>
      <c r="H270" s="123" t="s">
        <v>207</v>
      </c>
      <c r="I270" s="99">
        <f>CUSTOS!CS57</f>
        <v>5274846.2423440004</v>
      </c>
      <c r="J270" s="99">
        <f>I283/I270</f>
        <v>49.145980361008462</v>
      </c>
      <c r="K270" s="100">
        <f>J270/J283</f>
        <v>1.2510386474986167E-2</v>
      </c>
      <c r="L270" s="54"/>
      <c r="N270" s="271"/>
      <c r="O270" s="272"/>
      <c r="P270" s="22"/>
      <c r="Q270" s="35"/>
      <c r="R270" s="35"/>
      <c r="S270" s="35"/>
    </row>
    <row r="271" spans="1:19" x14ac:dyDescent="0.25">
      <c r="A271" s="120">
        <v>3</v>
      </c>
      <c r="B271" s="137" t="s">
        <v>208</v>
      </c>
      <c r="C271" s="162">
        <f>'Memória de Cálculo'!R35</f>
        <v>1</v>
      </c>
      <c r="D271" s="98">
        <f>C283/C271</f>
        <v>84</v>
      </c>
      <c r="E271" s="104">
        <f>D271/D283</f>
        <v>3.7267080745341616E-2</v>
      </c>
      <c r="G271" s="120">
        <v>3</v>
      </c>
      <c r="H271" s="123" t="s">
        <v>208</v>
      </c>
      <c r="I271" s="99">
        <f>CUSTOS!CV57</f>
        <v>3377509.1618539998</v>
      </c>
      <c r="J271" s="99">
        <f>I283/I271</f>
        <v>76.754044892442437</v>
      </c>
      <c r="K271" s="100">
        <f>J271/J283</f>
        <v>1.9538175005757264E-2</v>
      </c>
      <c r="L271" s="54"/>
      <c r="N271" s="271"/>
      <c r="O271" s="272"/>
      <c r="P271" s="22"/>
      <c r="Q271" s="35"/>
      <c r="R271" s="35"/>
      <c r="S271" s="35"/>
    </row>
    <row r="272" spans="1:19" x14ac:dyDescent="0.25">
      <c r="A272" s="120">
        <v>3</v>
      </c>
      <c r="B272" s="137" t="s">
        <v>209</v>
      </c>
      <c r="C272" s="162">
        <f>'Memória de Cálculo'!R36</f>
        <v>1</v>
      </c>
      <c r="D272" s="98">
        <f>C283/C272</f>
        <v>84</v>
      </c>
      <c r="E272" s="104">
        <f>D272/D283</f>
        <v>3.7267080745341616E-2</v>
      </c>
      <c r="G272" s="120">
        <v>3</v>
      </c>
      <c r="H272" s="123" t="s">
        <v>209</v>
      </c>
      <c r="I272" s="99">
        <f>CUSTOS!CY57</f>
        <v>13823396.372910999</v>
      </c>
      <c r="J272" s="99">
        <f>I283/I272</f>
        <v>18.753530814003998</v>
      </c>
      <c r="K272" s="100">
        <f>J272/J283</f>
        <v>4.7738170350934825E-3</v>
      </c>
      <c r="L272" s="54"/>
      <c r="N272" s="271"/>
      <c r="O272" s="272"/>
      <c r="P272" s="22"/>
      <c r="Q272" s="35"/>
      <c r="R272" s="35"/>
      <c r="S272" s="35"/>
    </row>
    <row r="273" spans="1:19" x14ac:dyDescent="0.25">
      <c r="A273" s="122">
        <v>4</v>
      </c>
      <c r="B273" s="134" t="s">
        <v>157</v>
      </c>
      <c r="C273" s="162">
        <f>'Memória de Cálculo'!R37</f>
        <v>2</v>
      </c>
      <c r="D273" s="98">
        <f>C283/C273</f>
        <v>42</v>
      </c>
      <c r="E273" s="104">
        <f>D273/D283</f>
        <v>1.8633540372670808E-2</v>
      </c>
      <c r="G273" s="122">
        <v>4</v>
      </c>
      <c r="H273" s="15" t="s">
        <v>157</v>
      </c>
      <c r="I273" s="99">
        <f>CUSTOS!DB57</f>
        <v>4861721.1795750009</v>
      </c>
      <c r="J273" s="99">
        <f>I283/I273</f>
        <v>53.322163130761723</v>
      </c>
      <c r="K273" s="100">
        <f>J273/J283</f>
        <v>1.3573457351912701E-2</v>
      </c>
      <c r="L273" s="49"/>
      <c r="M273" s="22"/>
      <c r="N273" s="271"/>
      <c r="O273" s="272"/>
      <c r="P273" s="22"/>
      <c r="Q273" s="35"/>
      <c r="R273" s="35"/>
      <c r="S273" s="35"/>
    </row>
    <row r="274" spans="1:19" x14ac:dyDescent="0.25">
      <c r="A274" s="122">
        <v>4</v>
      </c>
      <c r="B274" s="134" t="s">
        <v>158</v>
      </c>
      <c r="C274" s="162">
        <f>'Memória de Cálculo'!R38</f>
        <v>3</v>
      </c>
      <c r="D274" s="98">
        <f>C283/C274</f>
        <v>28</v>
      </c>
      <c r="E274" s="104">
        <f>D274/D283</f>
        <v>1.2422360248447204E-2</v>
      </c>
      <c r="G274" s="122">
        <v>4</v>
      </c>
      <c r="H274" s="15" t="s">
        <v>158</v>
      </c>
      <c r="I274" s="99">
        <f>CUSTOS!DE57</f>
        <v>23709906.828450497</v>
      </c>
      <c r="J274" s="99">
        <f>I283/I274</f>
        <v>10.933720309795049</v>
      </c>
      <c r="K274" s="100">
        <f>J274/J283</f>
        <v>2.7832401689857093E-3</v>
      </c>
      <c r="L274" s="49"/>
      <c r="N274" s="271"/>
      <c r="O274" s="272"/>
      <c r="P274" s="22"/>
      <c r="Q274" s="35"/>
      <c r="R274" s="35"/>
      <c r="S274" s="35"/>
    </row>
    <row r="275" spans="1:19" x14ac:dyDescent="0.25">
      <c r="A275" s="122">
        <v>4</v>
      </c>
      <c r="B275" s="134" t="s">
        <v>159</v>
      </c>
      <c r="C275" s="162">
        <f>'Memória de Cálculo'!R39</f>
        <v>2</v>
      </c>
      <c r="D275" s="98">
        <f>C283/C275</f>
        <v>42</v>
      </c>
      <c r="E275" s="104">
        <f>D275/D283</f>
        <v>1.8633540372670808E-2</v>
      </c>
      <c r="G275" s="122">
        <v>4</v>
      </c>
      <c r="H275" s="15" t="s">
        <v>159</v>
      </c>
      <c r="I275" s="99">
        <f>CUSTOS!DH57</f>
        <v>794209.50329600007</v>
      </c>
      <c r="J275" s="99">
        <f>I283/I275</f>
        <v>326.40945337185207</v>
      </c>
      <c r="K275" s="100">
        <f>J275/J283</f>
        <v>8.3089367243768086E-2</v>
      </c>
      <c r="L275" s="49"/>
      <c r="N275" s="271"/>
      <c r="O275" s="272"/>
      <c r="P275" s="22"/>
      <c r="Q275" s="35"/>
      <c r="R275" s="35"/>
      <c r="S275" s="35"/>
    </row>
    <row r="276" spans="1:19" x14ac:dyDescent="0.25">
      <c r="A276" s="122">
        <v>4</v>
      </c>
      <c r="B276" s="134" t="s">
        <v>160</v>
      </c>
      <c r="C276" s="162">
        <f>'Memória de Cálculo'!R40</f>
        <v>3</v>
      </c>
      <c r="D276" s="98">
        <f>C283/C276</f>
        <v>28</v>
      </c>
      <c r="E276" s="104">
        <f>D276/D283</f>
        <v>1.2422360248447204E-2</v>
      </c>
      <c r="G276" s="122">
        <v>4</v>
      </c>
      <c r="H276" s="15" t="s">
        <v>160</v>
      </c>
      <c r="I276" s="99">
        <f>CUSTOS!DK57</f>
        <v>2508217.3956599999</v>
      </c>
      <c r="J276" s="99">
        <f>I283/I276</f>
        <v>103.35527146974556</v>
      </c>
      <c r="K276" s="100">
        <f>J276/J283</f>
        <v>2.6309667256927544E-2</v>
      </c>
      <c r="L276" s="49"/>
      <c r="N276" s="271"/>
      <c r="O276" s="272"/>
      <c r="P276" s="22"/>
      <c r="Q276" s="35"/>
      <c r="R276" s="35"/>
      <c r="S276" s="35"/>
    </row>
    <row r="277" spans="1:19" x14ac:dyDescent="0.25">
      <c r="A277" s="122">
        <v>4</v>
      </c>
      <c r="B277" s="134" t="s">
        <v>161</v>
      </c>
      <c r="C277" s="162">
        <f>'Memória de Cálculo'!R41</f>
        <v>1</v>
      </c>
      <c r="D277" s="98">
        <f>C283/C277</f>
        <v>84</v>
      </c>
      <c r="E277" s="104">
        <f>D277/D283</f>
        <v>3.7267080745341616E-2</v>
      </c>
      <c r="G277" s="122">
        <v>4</v>
      </c>
      <c r="H277" s="15" t="s">
        <v>161</v>
      </c>
      <c r="I277" s="99">
        <f>CUSTOS!DN57</f>
        <v>915581.50527600001</v>
      </c>
      <c r="J277" s="99">
        <f>I283/I277</f>
        <v>283.1397186812232</v>
      </c>
      <c r="K277" s="100">
        <f>J277/J283</f>
        <v>7.2074812245098083E-2</v>
      </c>
      <c r="L277" s="49"/>
      <c r="N277" s="271"/>
      <c r="O277" s="272"/>
      <c r="P277" s="22"/>
      <c r="Q277" s="35"/>
      <c r="R277" s="35"/>
      <c r="S277" s="35"/>
    </row>
    <row r="278" spans="1:19" x14ac:dyDescent="0.25">
      <c r="A278" s="122">
        <v>4</v>
      </c>
      <c r="B278" s="135" t="s">
        <v>162</v>
      </c>
      <c r="C278" s="162">
        <f>'Memória de Cálculo'!R42</f>
        <v>3</v>
      </c>
      <c r="D278" s="98">
        <f>C283/C278</f>
        <v>28</v>
      </c>
      <c r="E278" s="104">
        <f>D278/D283</f>
        <v>1.2422360248447204E-2</v>
      </c>
      <c r="G278" s="122">
        <v>4</v>
      </c>
      <c r="H278" s="19" t="s">
        <v>162</v>
      </c>
      <c r="I278" s="99">
        <f>CUSTOS!DQ57</f>
        <v>8570325.5560940001</v>
      </c>
      <c r="J278" s="99">
        <f>I283/I278</f>
        <v>30.248266315769602</v>
      </c>
      <c r="K278" s="100">
        <f>J278/J283</f>
        <v>7.6998667852155277E-3</v>
      </c>
      <c r="L278" s="49"/>
      <c r="N278" s="271"/>
      <c r="O278" s="272"/>
      <c r="P278" s="22"/>
      <c r="Q278" s="35"/>
      <c r="R278" s="35"/>
      <c r="S278" s="35"/>
    </row>
    <row r="279" spans="1:19" x14ac:dyDescent="0.25">
      <c r="A279" s="122">
        <v>4</v>
      </c>
      <c r="B279" s="134" t="s">
        <v>163</v>
      </c>
      <c r="C279" s="162">
        <f>'Memória de Cálculo'!R43</f>
        <v>1</v>
      </c>
      <c r="D279" s="98">
        <f>C283/C279</f>
        <v>84</v>
      </c>
      <c r="E279" s="104">
        <f>D279/D283</f>
        <v>3.7267080745341616E-2</v>
      </c>
      <c r="G279" s="122">
        <v>4</v>
      </c>
      <c r="H279" s="15" t="s">
        <v>163</v>
      </c>
      <c r="I279" s="99">
        <f>CUSTOS!DT57</f>
        <v>3661113.7183175003</v>
      </c>
      <c r="J279" s="99">
        <f>I283/I279</f>
        <v>70.80836864928429</v>
      </c>
      <c r="K279" s="100">
        <f>J279/J283</f>
        <v>1.8024669585564933E-2</v>
      </c>
      <c r="L279" s="49"/>
      <c r="N279" s="271"/>
      <c r="O279" s="272"/>
      <c r="P279" s="22"/>
      <c r="Q279" s="35"/>
      <c r="R279" s="35"/>
      <c r="S279" s="35"/>
    </row>
    <row r="280" spans="1:19" x14ac:dyDescent="0.25">
      <c r="A280" s="122">
        <v>4</v>
      </c>
      <c r="B280" s="134" t="s">
        <v>164</v>
      </c>
      <c r="C280" s="162">
        <f>'Memória de Cálculo'!R44</f>
        <v>1</v>
      </c>
      <c r="D280" s="98">
        <f>C283/C280</f>
        <v>84</v>
      </c>
      <c r="E280" s="104">
        <f>D280/D283</f>
        <v>3.7267080745341616E-2</v>
      </c>
      <c r="G280" s="122">
        <v>4</v>
      </c>
      <c r="H280" s="15" t="s">
        <v>164</v>
      </c>
      <c r="I280" s="99">
        <f>CUSTOS!DW57</f>
        <v>1838571.7505319999</v>
      </c>
      <c r="J280" s="99">
        <f>I283/I280</f>
        <v>140.99938702885316</v>
      </c>
      <c r="K280" s="100">
        <f>J280/J283</f>
        <v>3.5892189178234328E-2</v>
      </c>
      <c r="L280" s="49"/>
      <c r="N280" s="271"/>
      <c r="O280" s="272"/>
      <c r="P280" s="22"/>
      <c r="Q280" s="35"/>
      <c r="R280" s="35"/>
      <c r="S280" s="35"/>
    </row>
    <row r="281" spans="1:19" x14ac:dyDescent="0.25">
      <c r="A281" s="122">
        <v>4</v>
      </c>
      <c r="B281" s="134" t="s">
        <v>165</v>
      </c>
      <c r="C281" s="162">
        <f>'Memória de Cálculo'!R45</f>
        <v>1</v>
      </c>
      <c r="D281" s="98">
        <f>C283/C281</f>
        <v>84</v>
      </c>
      <c r="E281" s="104">
        <f>D281/D283</f>
        <v>3.7267080745341616E-2</v>
      </c>
      <c r="G281" s="122">
        <v>4</v>
      </c>
      <c r="H281" s="15" t="s">
        <v>165</v>
      </c>
      <c r="I281" s="99">
        <f>CUSTOS!DZ57</f>
        <v>1862151.7407230001</v>
      </c>
      <c r="J281" s="99">
        <f>I283/I281</f>
        <v>139.2139449027531</v>
      </c>
      <c r="K281" s="100">
        <f>J281/J283</f>
        <v>3.5437694815477566E-2</v>
      </c>
      <c r="L281" s="49"/>
      <c r="N281" s="271"/>
      <c r="O281" s="272"/>
      <c r="P281" s="22"/>
      <c r="Q281" s="35"/>
      <c r="R281" s="35"/>
      <c r="S281" s="35"/>
    </row>
    <row r="282" spans="1:19" ht="15.75" thickBot="1" x14ac:dyDescent="0.3">
      <c r="A282" s="122">
        <v>4</v>
      </c>
      <c r="B282" s="112" t="s">
        <v>166</v>
      </c>
      <c r="C282" s="162">
        <f>'Memória de Cálculo'!R46</f>
        <v>2</v>
      </c>
      <c r="D282" s="114">
        <f>C283/C282</f>
        <v>42</v>
      </c>
      <c r="E282" s="115">
        <f>D282/D283</f>
        <v>1.8633540372670808E-2</v>
      </c>
      <c r="G282" s="122">
        <v>4</v>
      </c>
      <c r="H282" s="179" t="s">
        <v>166</v>
      </c>
      <c r="I282" s="99">
        <f>CUSTOS!EC57</f>
        <v>13259784.494082501</v>
      </c>
      <c r="J282" s="180">
        <f>I283/I282</f>
        <v>19.550656343567915</v>
      </c>
      <c r="K282" s="181">
        <f>J282/J283</f>
        <v>4.9767298342821321E-3</v>
      </c>
      <c r="L282" s="49"/>
      <c r="N282" s="271"/>
      <c r="O282" s="272"/>
      <c r="P282" s="22"/>
      <c r="Q282" s="35"/>
      <c r="R282" s="35"/>
      <c r="S282" s="35"/>
    </row>
    <row r="283" spans="1:19" ht="15.75" thickBot="1" x14ac:dyDescent="0.3">
      <c r="B283" s="153" t="s">
        <v>78</v>
      </c>
      <c r="C283" s="157">
        <f>SUM(C240:C282)</f>
        <v>84</v>
      </c>
      <c r="D283" s="157">
        <f>SUM(D240:D282)</f>
        <v>2254</v>
      </c>
      <c r="E283" s="158">
        <f>SUM(E240:E282)</f>
        <v>1.0000000000000002</v>
      </c>
      <c r="G283" s="22"/>
      <c r="H283" s="212" t="s">
        <v>78</v>
      </c>
      <c r="I283" s="184">
        <f>SUM(I240:I282)</f>
        <v>259237489.83357751</v>
      </c>
      <c r="J283" s="184">
        <f>SUM(J240:J282)</f>
        <v>3928.4142387825636</v>
      </c>
      <c r="K283" s="185">
        <f>SUM(K240:K282)</f>
        <v>0.99999999999999978</v>
      </c>
      <c r="L283" s="49"/>
      <c r="N283" s="273"/>
      <c r="O283" s="274"/>
      <c r="P283" s="22"/>
      <c r="Q283" s="35"/>
      <c r="R283" s="35"/>
      <c r="S283" s="35"/>
    </row>
    <row r="284" spans="1:19" x14ac:dyDescent="0.25">
      <c r="F284" s="22"/>
      <c r="G284" s="22"/>
      <c r="H284" s="22"/>
      <c r="I284" s="22"/>
      <c r="J284" s="22"/>
      <c r="K284" s="22"/>
      <c r="L284" s="49"/>
      <c r="N284" s="129"/>
      <c r="O284" s="259"/>
      <c r="P284" s="22"/>
      <c r="Q284" s="35"/>
      <c r="R284" s="35"/>
      <c r="S284" s="35"/>
    </row>
    <row r="285" spans="1:19" x14ac:dyDescent="0.25">
      <c r="F285" s="22"/>
      <c r="G285" s="22"/>
      <c r="H285" s="22"/>
      <c r="I285" s="22"/>
      <c r="J285" s="22"/>
      <c r="K285" s="22"/>
      <c r="L285" s="49"/>
      <c r="O285" s="22"/>
      <c r="P285" s="22"/>
      <c r="Q285" s="35"/>
      <c r="R285" s="35"/>
      <c r="S285" s="35"/>
    </row>
    <row r="286" spans="1:19" x14ac:dyDescent="0.25">
      <c r="F286" s="22"/>
      <c r="G286" s="22"/>
      <c r="H286" s="22"/>
      <c r="I286" s="22"/>
      <c r="J286" s="22"/>
      <c r="K286" s="22"/>
      <c r="L286" s="49"/>
      <c r="O286" s="22"/>
      <c r="P286" s="22"/>
      <c r="Q286" s="35"/>
      <c r="R286" s="35"/>
      <c r="S286" s="35"/>
    </row>
    <row r="287" spans="1:19" x14ac:dyDescent="0.25">
      <c r="F287" s="22"/>
      <c r="G287" s="22"/>
      <c r="H287" s="22"/>
      <c r="I287" s="22"/>
      <c r="J287" s="22"/>
      <c r="K287" s="22"/>
      <c r="L287" s="49"/>
      <c r="M287" s="22"/>
      <c r="O287" s="22"/>
      <c r="P287" s="22"/>
      <c r="Q287" s="35"/>
      <c r="R287" s="35"/>
      <c r="S287" s="35"/>
    </row>
    <row r="288" spans="1:19" x14ac:dyDescent="0.25">
      <c r="F288" s="22"/>
      <c r="G288" s="22"/>
      <c r="H288" s="22"/>
      <c r="I288" s="22"/>
      <c r="J288" s="22"/>
      <c r="K288" s="22"/>
      <c r="L288" s="49"/>
      <c r="M288" s="22"/>
      <c r="O288" s="22"/>
      <c r="P288" s="22"/>
      <c r="Q288" s="35"/>
      <c r="R288" s="35"/>
      <c r="S288" s="35"/>
    </row>
    <row r="289" spans="2:19" x14ac:dyDescent="0.25">
      <c r="F289" s="22"/>
      <c r="G289" s="22"/>
      <c r="H289" s="22"/>
      <c r="I289" s="22"/>
      <c r="J289" s="22"/>
      <c r="K289" s="22"/>
      <c r="L289" s="49"/>
      <c r="M289" s="22"/>
      <c r="O289" s="22"/>
      <c r="P289" s="22"/>
      <c r="Q289" s="35"/>
      <c r="R289" s="35"/>
      <c r="S289" s="35"/>
    </row>
    <row r="290" spans="2:19" x14ac:dyDescent="0.25">
      <c r="B290" s="146"/>
      <c r="C290" s="22"/>
      <c r="D290" s="22"/>
      <c r="E290" s="22"/>
      <c r="F290" s="22"/>
      <c r="G290" s="22"/>
      <c r="H290" s="22"/>
      <c r="I290" s="22"/>
      <c r="J290" s="22"/>
      <c r="K290" s="22"/>
      <c r="L290" s="49"/>
      <c r="M290" s="22"/>
      <c r="O290" s="22"/>
      <c r="P290" s="22"/>
      <c r="Q290" s="35"/>
      <c r="R290" s="35"/>
      <c r="S290" s="35"/>
    </row>
    <row r="291" spans="2:19" x14ac:dyDescent="0.25">
      <c r="B291" s="147"/>
      <c r="C291" s="306"/>
      <c r="D291" s="306"/>
      <c r="E291" s="60"/>
      <c r="F291" s="22"/>
      <c r="G291" s="22"/>
      <c r="H291" s="22"/>
      <c r="I291" s="22"/>
      <c r="J291" s="22"/>
      <c r="K291" s="22"/>
      <c r="L291" s="49"/>
      <c r="M291" s="22"/>
      <c r="O291" s="22"/>
      <c r="P291" s="22"/>
      <c r="Q291" s="35"/>
      <c r="R291" s="35"/>
      <c r="S291" s="35"/>
    </row>
    <row r="292" spans="2:19" x14ac:dyDescent="0.25">
      <c r="B292" s="145"/>
      <c r="C292" s="50"/>
      <c r="D292" s="60"/>
      <c r="E292" s="60"/>
      <c r="F292" s="22"/>
      <c r="G292" s="22"/>
      <c r="H292" s="22"/>
      <c r="I292" s="22"/>
      <c r="J292" s="22"/>
      <c r="K292" s="22"/>
      <c r="L292" s="49"/>
      <c r="M292" s="22"/>
      <c r="O292" s="22"/>
      <c r="P292" s="22"/>
      <c r="Q292" s="35"/>
      <c r="R292" s="35"/>
      <c r="S292" s="35"/>
    </row>
    <row r="293" spans="2:19" x14ac:dyDescent="0.25">
      <c r="B293" s="145"/>
      <c r="C293" s="50"/>
      <c r="D293" s="18"/>
      <c r="E293" s="60"/>
      <c r="F293" s="22"/>
      <c r="G293" s="22"/>
      <c r="H293" s="22"/>
      <c r="I293" s="22"/>
      <c r="J293" s="22"/>
      <c r="K293" s="22"/>
      <c r="L293" s="49"/>
      <c r="M293" s="22"/>
      <c r="O293" s="22"/>
      <c r="P293" s="22"/>
      <c r="Q293" s="35"/>
      <c r="R293" s="35"/>
      <c r="S293" s="35"/>
    </row>
    <row r="294" spans="2:19" x14ac:dyDescent="0.25">
      <c r="B294" s="145"/>
      <c r="C294" s="50"/>
      <c r="D294" s="18"/>
      <c r="E294" s="60"/>
      <c r="F294" s="22"/>
      <c r="G294" s="22"/>
      <c r="H294" s="22"/>
      <c r="I294" s="22"/>
      <c r="J294" s="22"/>
      <c r="K294" s="22"/>
      <c r="L294" s="49"/>
      <c r="M294" s="22"/>
      <c r="O294" s="22"/>
      <c r="P294" s="22"/>
      <c r="Q294" s="35"/>
      <c r="R294" s="35"/>
      <c r="S294" s="35"/>
    </row>
    <row r="295" spans="2:19" x14ac:dyDescent="0.25">
      <c r="B295" s="145"/>
      <c r="C295" s="50"/>
      <c r="D295" s="18"/>
      <c r="E295" s="60"/>
      <c r="F295" s="22"/>
      <c r="G295" s="22"/>
      <c r="H295" s="22"/>
      <c r="I295" s="22"/>
      <c r="J295" s="22"/>
      <c r="K295" s="22"/>
      <c r="L295" s="49"/>
      <c r="M295" s="22"/>
      <c r="O295" s="22"/>
      <c r="P295" s="22"/>
      <c r="Q295" s="35"/>
      <c r="R295" s="35"/>
      <c r="S295" s="35"/>
    </row>
    <row r="296" spans="2:19" x14ac:dyDescent="0.25">
      <c r="B296" s="148"/>
      <c r="C296" s="55"/>
      <c r="D296" s="56"/>
      <c r="E296" s="52"/>
      <c r="F296" s="35"/>
      <c r="G296" s="35"/>
      <c r="H296" s="35"/>
      <c r="I296" s="128"/>
      <c r="J296" s="35"/>
      <c r="K296" s="35"/>
      <c r="L296" s="57"/>
      <c r="M296" s="35"/>
      <c r="O296" s="35"/>
      <c r="P296" s="35"/>
      <c r="Q296" s="35"/>
      <c r="R296" s="35"/>
      <c r="S296" s="35"/>
    </row>
    <row r="297" spans="2:19" x14ac:dyDescent="0.25">
      <c r="B297" s="149"/>
      <c r="C297" s="55"/>
      <c r="D297" s="56"/>
      <c r="E297" s="58"/>
      <c r="F297" s="24"/>
      <c r="G297" s="24"/>
      <c r="H297" s="24"/>
      <c r="I297" s="224"/>
      <c r="J297" s="24"/>
      <c r="K297" s="35"/>
      <c r="L297" s="10"/>
      <c r="M297" s="24"/>
      <c r="O297" s="24"/>
    </row>
    <row r="298" spans="2:19" x14ac:dyDescent="0.25">
      <c r="B298" s="149"/>
      <c r="C298" s="55"/>
      <c r="D298" s="56"/>
      <c r="E298" s="58"/>
      <c r="F298" s="24"/>
      <c r="G298" s="24"/>
      <c r="H298" s="24"/>
      <c r="I298" s="224"/>
      <c r="J298" s="24"/>
      <c r="K298" s="35"/>
      <c r="L298" s="10"/>
      <c r="M298" s="24"/>
      <c r="O298" s="24"/>
    </row>
    <row r="299" spans="2:19" x14ac:dyDescent="0.25">
      <c r="B299" s="149"/>
      <c r="C299" s="55"/>
      <c r="D299" s="59"/>
      <c r="E299" s="58"/>
      <c r="F299" s="24"/>
      <c r="G299" s="24"/>
      <c r="H299" s="24"/>
      <c r="I299" s="224"/>
      <c r="J299" s="24"/>
      <c r="K299" s="35"/>
      <c r="L299" s="10"/>
      <c r="M299" s="24"/>
      <c r="O299" s="24"/>
    </row>
  </sheetData>
  <mergeCells count="26">
    <mergeCell ref="B1:N1"/>
    <mergeCell ref="M3:M4"/>
    <mergeCell ref="N3:N4"/>
    <mergeCell ref="I50:J50"/>
    <mergeCell ref="G97:H97"/>
    <mergeCell ref="I97:K97"/>
    <mergeCell ref="A50:B50"/>
    <mergeCell ref="A97:C97"/>
    <mergeCell ref="D97:E97"/>
    <mergeCell ref="G50:H50"/>
    <mergeCell ref="C50:D50"/>
    <mergeCell ref="Q3:S3"/>
    <mergeCell ref="B5:L5"/>
    <mergeCell ref="C291:D291"/>
    <mergeCell ref="C144:D144"/>
    <mergeCell ref="C191:D191"/>
    <mergeCell ref="G144:H144"/>
    <mergeCell ref="I144:J144"/>
    <mergeCell ref="A144:B144"/>
    <mergeCell ref="G191:H191"/>
    <mergeCell ref="I191:K191"/>
    <mergeCell ref="G238:I238"/>
    <mergeCell ref="J238:K238"/>
    <mergeCell ref="A191:B191"/>
    <mergeCell ref="A238:B238"/>
    <mergeCell ref="C238:E238"/>
  </mergeCells>
  <pageMargins left="0.51180555555555496" right="0.51180555555555496" top="0.78749999999999998" bottom="0.78749999999999998" header="0.51180555555555496" footer="0.51180555555555496"/>
  <pageSetup paperSize="9" scale="16" firstPageNumber="0"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C129"/>
  <sheetViews>
    <sheetView workbookViewId="0">
      <selection activeCell="E10" sqref="E10"/>
    </sheetView>
  </sheetViews>
  <sheetFormatPr defaultRowHeight="15" x14ac:dyDescent="0.25"/>
  <cols>
    <col min="2" max="2" width="68.28515625" customWidth="1"/>
    <col min="3" max="3" width="14" customWidth="1"/>
    <col min="4" max="4" width="9.140625" customWidth="1"/>
    <col min="5" max="5" width="5.42578125" customWidth="1"/>
    <col min="6" max="7" width="13.140625" customWidth="1"/>
    <col min="8" max="8" width="3.7109375" customWidth="1"/>
    <col min="9" max="10" width="13.140625" customWidth="1"/>
    <col min="11" max="11" width="3.7109375" customWidth="1"/>
    <col min="12" max="13" width="13.140625" customWidth="1"/>
    <col min="14" max="14" width="3.7109375" customWidth="1"/>
    <col min="15" max="16" width="13.140625" customWidth="1"/>
    <col min="17" max="17" width="3.7109375" customWidth="1"/>
    <col min="18" max="19" width="13.140625" customWidth="1"/>
    <col min="20" max="20" width="3.7109375" customWidth="1"/>
    <col min="21" max="22" width="13.140625" customWidth="1"/>
    <col min="23" max="23" width="3.7109375" customWidth="1"/>
    <col min="24" max="25" width="13.140625" customWidth="1"/>
    <col min="26" max="26" width="3.7109375" customWidth="1"/>
    <col min="27" max="28" width="13.140625" customWidth="1"/>
    <col min="29" max="29" width="3.7109375" customWidth="1"/>
    <col min="30" max="31" width="13.140625" customWidth="1"/>
    <col min="32" max="32" width="3.7109375" customWidth="1"/>
    <col min="33" max="34" width="13.140625" customWidth="1"/>
    <col min="35" max="35" width="3.7109375" customWidth="1"/>
    <col min="36" max="37" width="13.140625" customWidth="1"/>
    <col min="38" max="38" width="3.7109375" customWidth="1"/>
    <col min="39" max="39" width="13.140625" customWidth="1"/>
    <col min="40" max="40" width="14.7109375" customWidth="1"/>
    <col min="41" max="41" width="3.7109375" customWidth="1"/>
    <col min="42" max="43" width="13.140625" customWidth="1"/>
    <col min="44" max="44" width="3.7109375" customWidth="1"/>
    <col min="45" max="46" width="13.140625" customWidth="1"/>
    <col min="47" max="47" width="3.7109375" customWidth="1"/>
    <col min="48" max="49" width="13.140625" customWidth="1"/>
    <col min="50" max="50" width="3.7109375" customWidth="1"/>
    <col min="51" max="52" width="13.140625" customWidth="1"/>
    <col min="53" max="53" width="3.7109375" customWidth="1"/>
    <col min="54" max="55" width="13.140625" customWidth="1"/>
    <col min="56" max="56" width="3.7109375" customWidth="1"/>
    <col min="57" max="58" width="13.140625" customWidth="1"/>
    <col min="59" max="59" width="3.7109375" customWidth="1"/>
    <col min="60" max="61" width="13.140625" customWidth="1"/>
    <col min="62" max="62" width="3.7109375" customWidth="1"/>
    <col min="63" max="64" width="13.140625" customWidth="1"/>
    <col min="65" max="65" width="3.7109375" customWidth="1"/>
    <col min="66" max="67" width="13.140625" customWidth="1"/>
    <col min="68" max="68" width="3.7109375" customWidth="1"/>
    <col min="69" max="70" width="13.140625" customWidth="1"/>
    <col min="71" max="71" width="3.7109375" customWidth="1"/>
    <col min="72" max="73" width="13.140625" customWidth="1"/>
    <col min="74" max="74" width="3.7109375" customWidth="1"/>
    <col min="75" max="76" width="13.140625" customWidth="1"/>
    <col min="77" max="77" width="3.7109375" customWidth="1"/>
    <col min="78" max="79" width="13.28515625" customWidth="1"/>
    <col min="80" max="80" width="3.7109375" customWidth="1"/>
    <col min="81" max="81" width="13.28515625" customWidth="1"/>
    <col min="82" max="82" width="14.7109375" customWidth="1"/>
    <col min="83" max="83" width="3.7109375" customWidth="1"/>
    <col min="84" max="84" width="14.28515625" customWidth="1"/>
    <col min="85" max="85" width="13.28515625" customWidth="1"/>
    <col min="86" max="86" width="3.7109375" customWidth="1"/>
    <col min="87" max="88" width="13.28515625" customWidth="1"/>
    <col min="89" max="89" width="3.7109375" customWidth="1"/>
    <col min="90" max="91" width="13.28515625" customWidth="1"/>
    <col min="92" max="92" width="3.7109375" customWidth="1"/>
    <col min="93" max="93" width="13.28515625" customWidth="1"/>
    <col min="94" max="94" width="13.85546875" customWidth="1"/>
    <col min="95" max="95" width="3.7109375" customWidth="1"/>
    <col min="96" max="97" width="13.28515625" customWidth="1"/>
    <col min="98" max="98" width="3.7109375" customWidth="1"/>
    <col min="99" max="100" width="13.28515625" customWidth="1"/>
    <col min="101" max="101" width="3.7109375" customWidth="1"/>
    <col min="102" max="102" width="13.28515625" customWidth="1"/>
    <col min="103" max="103" width="15.140625" customWidth="1"/>
    <col min="104" max="104" width="3.7109375" customWidth="1"/>
    <col min="105" max="106" width="13.28515625" customWidth="1"/>
    <col min="107" max="107" width="3.7109375" customWidth="1"/>
    <col min="108" max="108" width="13.28515625" customWidth="1"/>
    <col min="109" max="109" width="15.140625" customWidth="1"/>
    <col min="110" max="110" width="3.7109375" customWidth="1"/>
    <col min="111" max="111" width="14.42578125" customWidth="1"/>
    <col min="112" max="112" width="13.28515625" customWidth="1"/>
    <col min="113" max="113" width="3.7109375" customWidth="1"/>
    <col min="114" max="114" width="15" customWidth="1"/>
    <col min="115" max="115" width="13.28515625" customWidth="1"/>
    <col min="116" max="116" width="3.7109375" customWidth="1"/>
    <col min="117" max="118" width="13.28515625" customWidth="1"/>
    <col min="119" max="119" width="3.7109375" customWidth="1"/>
    <col min="120" max="121" width="13.28515625" customWidth="1"/>
    <col min="122" max="122" width="3.7109375" customWidth="1"/>
    <col min="123" max="124" width="13.28515625" customWidth="1"/>
    <col min="125" max="125" width="3.7109375" customWidth="1"/>
    <col min="126" max="127" width="13.28515625" customWidth="1"/>
    <col min="128" max="128" width="3.7109375" customWidth="1"/>
    <col min="129" max="130" width="13.28515625" customWidth="1"/>
    <col min="131" max="131" width="3.7109375" customWidth="1"/>
    <col min="132" max="132" width="13.28515625" customWidth="1"/>
    <col min="133" max="133" width="17" customWidth="1"/>
  </cols>
  <sheetData>
    <row r="1" spans="1:133" x14ac:dyDescent="0.25">
      <c r="A1" s="231" t="s">
        <v>226</v>
      </c>
      <c r="B1" s="232"/>
      <c r="C1" s="232"/>
      <c r="F1" s="232"/>
      <c r="G1" s="233"/>
      <c r="I1" s="232"/>
      <c r="J1" s="233"/>
      <c r="L1" s="232"/>
      <c r="M1" s="233"/>
      <c r="O1" s="232"/>
      <c r="P1" s="233"/>
      <c r="R1" s="232"/>
      <c r="S1" s="233"/>
      <c r="U1" s="232"/>
      <c r="V1" s="233"/>
      <c r="X1" s="232"/>
      <c r="Y1" s="233"/>
      <c r="AA1" s="232"/>
      <c r="AB1" s="233"/>
      <c r="AD1" s="232"/>
      <c r="AE1" s="233"/>
      <c r="AG1" s="232"/>
      <c r="AH1" s="233"/>
      <c r="AJ1" s="232"/>
      <c r="AK1" s="233"/>
      <c r="AM1" s="232"/>
      <c r="AN1" s="233"/>
      <c r="AP1" s="232"/>
      <c r="AQ1" s="233"/>
      <c r="AS1" s="232"/>
      <c r="AT1" s="233"/>
      <c r="AV1" s="232"/>
      <c r="AW1" s="233"/>
      <c r="AY1" s="232"/>
      <c r="AZ1" s="233"/>
      <c r="BB1" s="232"/>
      <c r="BC1" s="233"/>
      <c r="BE1" s="232"/>
      <c r="BF1" s="233"/>
      <c r="BH1" s="232"/>
      <c r="BI1" s="233"/>
      <c r="BK1" s="232"/>
      <c r="BL1" s="233"/>
      <c r="BN1" s="232"/>
      <c r="BO1" s="233"/>
      <c r="BQ1" s="232"/>
      <c r="BR1" s="233"/>
      <c r="BT1" s="232"/>
      <c r="BU1" s="233"/>
      <c r="BW1" s="232"/>
      <c r="BX1" s="233"/>
      <c r="BZ1" s="232"/>
      <c r="CA1" s="233"/>
      <c r="CC1" s="232"/>
      <c r="CD1" s="233"/>
      <c r="CF1" s="232"/>
      <c r="CG1" s="233"/>
      <c r="CI1" s="232"/>
      <c r="CJ1" s="233"/>
      <c r="CL1" s="232"/>
      <c r="CM1" s="233"/>
      <c r="CO1" s="232"/>
      <c r="CP1" s="233"/>
      <c r="CR1" s="232"/>
      <c r="CS1" s="233"/>
      <c r="CU1" s="232"/>
      <c r="CV1" s="233"/>
      <c r="CX1" s="232"/>
      <c r="CY1" s="233"/>
      <c r="DA1" s="232"/>
      <c r="DB1" s="233"/>
      <c r="DD1" s="232"/>
      <c r="DE1" s="233"/>
      <c r="DG1" s="232"/>
      <c r="DH1" s="233"/>
      <c r="DJ1" s="232"/>
      <c r="DK1" s="233"/>
      <c r="DM1" s="232"/>
      <c r="DN1" s="233"/>
      <c r="DP1" s="232"/>
      <c r="DQ1" s="233"/>
      <c r="DS1" s="232"/>
      <c r="DT1" s="233"/>
      <c r="DV1" s="232"/>
      <c r="DW1" s="233"/>
      <c r="DY1" s="232"/>
      <c r="DZ1" s="233"/>
      <c r="EB1" s="232"/>
      <c r="EC1" s="233"/>
    </row>
    <row r="2" spans="1:133" x14ac:dyDescent="0.25">
      <c r="A2" s="234" t="s">
        <v>373</v>
      </c>
      <c r="B2" s="235"/>
      <c r="C2" s="235"/>
      <c r="F2" s="235"/>
      <c r="G2" s="236"/>
      <c r="I2" s="235"/>
      <c r="J2" s="236"/>
      <c r="L2" s="235"/>
      <c r="M2" s="236"/>
      <c r="O2" s="235"/>
      <c r="P2" s="236"/>
      <c r="R2" s="235"/>
      <c r="S2" s="236"/>
      <c r="U2" s="235"/>
      <c r="V2" s="236"/>
      <c r="X2" s="235"/>
      <c r="Y2" s="236"/>
      <c r="AA2" s="235"/>
      <c r="AB2" s="236"/>
      <c r="AD2" s="235"/>
      <c r="AE2" s="236"/>
      <c r="AG2" s="235"/>
      <c r="AH2" s="236"/>
      <c r="AJ2" s="235"/>
      <c r="AK2" s="236"/>
      <c r="AM2" s="235"/>
      <c r="AN2" s="236"/>
      <c r="AP2" s="235"/>
      <c r="AQ2" s="236"/>
      <c r="AS2" s="235"/>
      <c r="AT2" s="236"/>
      <c r="AV2" s="235"/>
      <c r="AW2" s="236"/>
      <c r="AY2" s="235"/>
      <c r="AZ2" s="236"/>
      <c r="BB2" s="235"/>
      <c r="BC2" s="236"/>
      <c r="BE2" s="235"/>
      <c r="BF2" s="236"/>
      <c r="BH2" s="235"/>
      <c r="BI2" s="236"/>
      <c r="BK2" s="235"/>
      <c r="BL2" s="236"/>
      <c r="BN2" s="235"/>
      <c r="BO2" s="236"/>
      <c r="BQ2" s="235"/>
      <c r="BR2" s="236"/>
      <c r="BT2" s="235"/>
      <c r="BU2" s="236"/>
      <c r="BW2" s="235"/>
      <c r="BX2" s="236"/>
      <c r="BZ2" s="235"/>
      <c r="CA2" s="236"/>
      <c r="CC2" s="235"/>
      <c r="CD2" s="236"/>
      <c r="CF2" s="235"/>
      <c r="CG2" s="236"/>
      <c r="CI2" s="235"/>
      <c r="CJ2" s="236"/>
      <c r="CL2" s="235"/>
      <c r="CM2" s="236"/>
      <c r="CO2" s="235"/>
      <c r="CP2" s="236"/>
      <c r="CR2" s="235"/>
      <c r="CS2" s="236"/>
      <c r="CU2" s="235"/>
      <c r="CV2" s="236"/>
      <c r="CX2" s="235"/>
      <c r="CY2" s="236"/>
      <c r="DA2" s="235"/>
      <c r="DB2" s="236"/>
      <c r="DD2" s="235"/>
      <c r="DE2" s="236"/>
      <c r="DG2" s="235"/>
      <c r="DH2" s="236"/>
      <c r="DJ2" s="235"/>
      <c r="DK2" s="236"/>
      <c r="DM2" s="235"/>
      <c r="DN2" s="236"/>
      <c r="DP2" s="235"/>
      <c r="DQ2" s="236"/>
      <c r="DS2" s="235"/>
      <c r="DT2" s="236"/>
      <c r="DV2" s="235"/>
      <c r="DW2" s="236"/>
      <c r="DY2" s="235"/>
      <c r="DZ2" s="236"/>
      <c r="EB2" s="235"/>
      <c r="EC2" s="236"/>
    </row>
    <row r="3" spans="1:133" ht="45" customHeight="1" x14ac:dyDescent="0.25">
      <c r="A3" s="237"/>
      <c r="B3" s="237"/>
      <c r="C3" s="250"/>
      <c r="F3" s="321" t="s">
        <v>335</v>
      </c>
      <c r="G3" s="322"/>
      <c r="I3" s="321" t="s">
        <v>334</v>
      </c>
      <c r="J3" s="322"/>
      <c r="L3" s="321" t="s">
        <v>333</v>
      </c>
      <c r="M3" s="322"/>
      <c r="O3" s="321" t="s">
        <v>332</v>
      </c>
      <c r="P3" s="322"/>
      <c r="R3" s="321" t="s">
        <v>331</v>
      </c>
      <c r="S3" s="322"/>
      <c r="U3" s="321" t="s">
        <v>330</v>
      </c>
      <c r="V3" s="322"/>
      <c r="X3" s="321" t="s">
        <v>329</v>
      </c>
      <c r="Y3" s="322"/>
      <c r="AA3" s="321" t="s">
        <v>328</v>
      </c>
      <c r="AB3" s="322"/>
      <c r="AD3" s="321" t="s">
        <v>327</v>
      </c>
      <c r="AE3" s="322"/>
      <c r="AG3" s="321" t="s">
        <v>326</v>
      </c>
      <c r="AH3" s="322"/>
      <c r="AJ3" s="321" t="s">
        <v>325</v>
      </c>
      <c r="AK3" s="322"/>
      <c r="AM3" s="321" t="s">
        <v>324</v>
      </c>
      <c r="AN3" s="322"/>
      <c r="AP3" s="321" t="s">
        <v>323</v>
      </c>
      <c r="AQ3" s="322"/>
      <c r="AS3" s="321" t="s">
        <v>322</v>
      </c>
      <c r="AT3" s="322"/>
      <c r="AV3" s="321" t="s">
        <v>321</v>
      </c>
      <c r="AW3" s="322"/>
      <c r="AY3" s="321" t="s">
        <v>320</v>
      </c>
      <c r="AZ3" s="322"/>
      <c r="BB3" s="321" t="s">
        <v>319</v>
      </c>
      <c r="BC3" s="322"/>
      <c r="BE3" s="321" t="s">
        <v>318</v>
      </c>
      <c r="BF3" s="322"/>
      <c r="BH3" s="321" t="s">
        <v>317</v>
      </c>
      <c r="BI3" s="322"/>
      <c r="BK3" s="321" t="s">
        <v>316</v>
      </c>
      <c r="BL3" s="322"/>
      <c r="BN3" s="321" t="s">
        <v>315</v>
      </c>
      <c r="BO3" s="322"/>
      <c r="BQ3" s="321" t="s">
        <v>314</v>
      </c>
      <c r="BR3" s="322"/>
      <c r="BT3" s="321" t="s">
        <v>313</v>
      </c>
      <c r="BU3" s="322"/>
      <c r="BW3" s="321" t="s">
        <v>312</v>
      </c>
      <c r="BX3" s="322"/>
      <c r="BZ3" s="321" t="s">
        <v>311</v>
      </c>
      <c r="CA3" s="322"/>
      <c r="CC3" s="321" t="s">
        <v>310</v>
      </c>
      <c r="CD3" s="322"/>
      <c r="CF3" s="321" t="s">
        <v>309</v>
      </c>
      <c r="CG3" s="322"/>
      <c r="CI3" s="321" t="s">
        <v>308</v>
      </c>
      <c r="CJ3" s="322"/>
      <c r="CL3" s="321" t="s">
        <v>307</v>
      </c>
      <c r="CM3" s="322"/>
      <c r="CO3" s="321" t="s">
        <v>306</v>
      </c>
      <c r="CP3" s="322"/>
      <c r="CR3" s="321" t="s">
        <v>305</v>
      </c>
      <c r="CS3" s="322"/>
      <c r="CU3" s="321" t="s">
        <v>304</v>
      </c>
      <c r="CV3" s="322"/>
      <c r="CX3" s="321" t="s">
        <v>303</v>
      </c>
      <c r="CY3" s="322"/>
      <c r="DA3" s="321" t="s">
        <v>302</v>
      </c>
      <c r="DB3" s="322"/>
      <c r="DD3" s="321" t="s">
        <v>301</v>
      </c>
      <c r="DE3" s="322"/>
      <c r="DG3" s="321" t="s">
        <v>300</v>
      </c>
      <c r="DH3" s="322"/>
      <c r="DJ3" s="321" t="s">
        <v>299</v>
      </c>
      <c r="DK3" s="322"/>
      <c r="DM3" s="321" t="s">
        <v>298</v>
      </c>
      <c r="DN3" s="322"/>
      <c r="DP3" s="321" t="s">
        <v>297</v>
      </c>
      <c r="DQ3" s="322"/>
      <c r="DS3" s="321" t="s">
        <v>296</v>
      </c>
      <c r="DT3" s="322"/>
      <c r="DV3" s="321" t="s">
        <v>295</v>
      </c>
      <c r="DW3" s="322"/>
      <c r="DY3" s="321" t="s">
        <v>294</v>
      </c>
      <c r="DZ3" s="322"/>
      <c r="EB3" s="321" t="s">
        <v>293</v>
      </c>
      <c r="EC3" s="322"/>
    </row>
    <row r="4" spans="1:133" ht="32.25" x14ac:dyDescent="0.25">
      <c r="A4" s="238" t="s">
        <v>227</v>
      </c>
      <c r="B4" s="238" t="s">
        <v>228</v>
      </c>
      <c r="C4" s="239" t="s">
        <v>341</v>
      </c>
      <c r="F4" s="238" t="s">
        <v>229</v>
      </c>
      <c r="G4" s="239" t="s">
        <v>230</v>
      </c>
      <c r="I4" s="238" t="s">
        <v>229</v>
      </c>
      <c r="J4" s="239" t="s">
        <v>230</v>
      </c>
      <c r="L4" s="238" t="s">
        <v>229</v>
      </c>
      <c r="M4" s="239" t="s">
        <v>230</v>
      </c>
      <c r="O4" s="238" t="s">
        <v>229</v>
      </c>
      <c r="P4" s="239" t="s">
        <v>230</v>
      </c>
      <c r="R4" s="238" t="s">
        <v>229</v>
      </c>
      <c r="S4" s="239" t="s">
        <v>230</v>
      </c>
      <c r="U4" s="238" t="s">
        <v>229</v>
      </c>
      <c r="V4" s="239" t="s">
        <v>230</v>
      </c>
      <c r="X4" s="238" t="s">
        <v>229</v>
      </c>
      <c r="Y4" s="239" t="s">
        <v>230</v>
      </c>
      <c r="AA4" s="238" t="s">
        <v>229</v>
      </c>
      <c r="AB4" s="239" t="s">
        <v>230</v>
      </c>
      <c r="AD4" s="238" t="s">
        <v>229</v>
      </c>
      <c r="AE4" s="239" t="s">
        <v>230</v>
      </c>
      <c r="AG4" s="238" t="s">
        <v>229</v>
      </c>
      <c r="AH4" s="239" t="s">
        <v>230</v>
      </c>
      <c r="AJ4" s="238" t="s">
        <v>229</v>
      </c>
      <c r="AK4" s="239" t="s">
        <v>230</v>
      </c>
      <c r="AM4" s="238" t="s">
        <v>229</v>
      </c>
      <c r="AN4" s="239" t="s">
        <v>230</v>
      </c>
      <c r="AP4" s="238" t="s">
        <v>229</v>
      </c>
      <c r="AQ4" s="239" t="s">
        <v>230</v>
      </c>
      <c r="AS4" s="238" t="s">
        <v>229</v>
      </c>
      <c r="AT4" s="239" t="s">
        <v>230</v>
      </c>
      <c r="AV4" s="238" t="s">
        <v>229</v>
      </c>
      <c r="AW4" s="239" t="s">
        <v>230</v>
      </c>
      <c r="AY4" s="238" t="s">
        <v>229</v>
      </c>
      <c r="AZ4" s="239" t="s">
        <v>230</v>
      </c>
      <c r="BB4" s="238" t="s">
        <v>229</v>
      </c>
      <c r="BC4" s="239" t="s">
        <v>230</v>
      </c>
      <c r="BE4" s="238" t="s">
        <v>229</v>
      </c>
      <c r="BF4" s="239" t="s">
        <v>230</v>
      </c>
      <c r="BH4" s="238" t="s">
        <v>229</v>
      </c>
      <c r="BI4" s="239" t="s">
        <v>230</v>
      </c>
      <c r="BK4" s="238" t="s">
        <v>229</v>
      </c>
      <c r="BL4" s="239" t="s">
        <v>230</v>
      </c>
      <c r="BN4" s="238" t="s">
        <v>229</v>
      </c>
      <c r="BO4" s="239" t="s">
        <v>230</v>
      </c>
      <c r="BQ4" s="238" t="s">
        <v>229</v>
      </c>
      <c r="BR4" s="239" t="s">
        <v>230</v>
      </c>
      <c r="BT4" s="238" t="s">
        <v>229</v>
      </c>
      <c r="BU4" s="239" t="s">
        <v>230</v>
      </c>
      <c r="BW4" s="238" t="s">
        <v>229</v>
      </c>
      <c r="BX4" s="239" t="s">
        <v>230</v>
      </c>
      <c r="BZ4" s="238" t="s">
        <v>229</v>
      </c>
      <c r="CA4" s="239" t="s">
        <v>230</v>
      </c>
      <c r="CC4" s="238" t="s">
        <v>229</v>
      </c>
      <c r="CD4" s="239" t="s">
        <v>230</v>
      </c>
      <c r="CF4" s="238" t="s">
        <v>229</v>
      </c>
      <c r="CG4" s="239" t="s">
        <v>230</v>
      </c>
      <c r="CI4" s="238" t="s">
        <v>229</v>
      </c>
      <c r="CJ4" s="239" t="s">
        <v>230</v>
      </c>
      <c r="CL4" s="238" t="s">
        <v>229</v>
      </c>
      <c r="CM4" s="239" t="s">
        <v>230</v>
      </c>
      <c r="CO4" s="238" t="s">
        <v>229</v>
      </c>
      <c r="CP4" s="239" t="s">
        <v>230</v>
      </c>
      <c r="CR4" s="238" t="s">
        <v>229</v>
      </c>
      <c r="CS4" s="239" t="s">
        <v>230</v>
      </c>
      <c r="CU4" s="238" t="s">
        <v>229</v>
      </c>
      <c r="CV4" s="239" t="s">
        <v>230</v>
      </c>
      <c r="CX4" s="238" t="s">
        <v>229</v>
      </c>
      <c r="CY4" s="239" t="s">
        <v>230</v>
      </c>
      <c r="DA4" s="238" t="s">
        <v>229</v>
      </c>
      <c r="DB4" s="239" t="s">
        <v>230</v>
      </c>
      <c r="DD4" s="238" t="s">
        <v>229</v>
      </c>
      <c r="DE4" s="239" t="s">
        <v>230</v>
      </c>
      <c r="DG4" s="238" t="s">
        <v>229</v>
      </c>
      <c r="DH4" s="239" t="s">
        <v>230</v>
      </c>
      <c r="DJ4" s="238" t="s">
        <v>229</v>
      </c>
      <c r="DK4" s="239" t="s">
        <v>230</v>
      </c>
      <c r="DM4" s="238" t="s">
        <v>229</v>
      </c>
      <c r="DN4" s="239" t="s">
        <v>230</v>
      </c>
      <c r="DP4" s="238" t="s">
        <v>229</v>
      </c>
      <c r="DQ4" s="239" t="s">
        <v>230</v>
      </c>
      <c r="DS4" s="238" t="s">
        <v>229</v>
      </c>
      <c r="DT4" s="239" t="s">
        <v>230</v>
      </c>
      <c r="DV4" s="238" t="s">
        <v>229</v>
      </c>
      <c r="DW4" s="239" t="s">
        <v>230</v>
      </c>
      <c r="DY4" s="238" t="s">
        <v>229</v>
      </c>
      <c r="DZ4" s="239" t="s">
        <v>230</v>
      </c>
      <c r="EB4" s="238" t="s">
        <v>229</v>
      </c>
      <c r="EC4" s="239" t="s">
        <v>230</v>
      </c>
    </row>
    <row r="5" spans="1:133" s="133" customFormat="1" x14ac:dyDescent="0.25">
      <c r="A5" s="243">
        <v>1</v>
      </c>
      <c r="B5" s="244" t="s">
        <v>231</v>
      </c>
      <c r="C5" s="245"/>
      <c r="F5" s="253">
        <v>5256.6476000000002</v>
      </c>
      <c r="G5" s="253"/>
      <c r="H5" s="258"/>
      <c r="I5" s="253">
        <v>2934.4799000000003</v>
      </c>
      <c r="J5" s="253"/>
      <c r="K5" s="258"/>
      <c r="L5" s="253">
        <v>1534.8114</v>
      </c>
      <c r="M5" s="253"/>
      <c r="N5" s="258"/>
      <c r="O5" s="253">
        <v>4677.6828999999998</v>
      </c>
      <c r="P5" s="253"/>
      <c r="Q5" s="258"/>
      <c r="R5" s="253">
        <v>2485.9001999999996</v>
      </c>
      <c r="S5" s="253"/>
      <c r="T5" s="258"/>
      <c r="U5" s="253">
        <v>3455.5765000000001</v>
      </c>
      <c r="V5" s="253"/>
      <c r="W5" s="258"/>
      <c r="X5" s="253">
        <f>(1*46.3663)+(1*122.5975)+(1*132.4671)+(1*131.604)</f>
        <v>433.03489999999999</v>
      </c>
      <c r="Y5" s="253"/>
      <c r="Z5" s="258"/>
      <c r="AA5" s="253">
        <v>790.69150000000002</v>
      </c>
      <c r="AB5" s="253"/>
      <c r="AC5" s="258"/>
      <c r="AD5" s="253">
        <v>7030.9362000000001</v>
      </c>
      <c r="AE5" s="253"/>
      <c r="AF5" s="258"/>
      <c r="AG5" s="253">
        <v>4989.9675999999999</v>
      </c>
      <c r="AH5" s="253"/>
      <c r="AI5" s="258"/>
      <c r="AJ5" s="253">
        <v>1374.0268000000001</v>
      </c>
      <c r="AK5" s="253"/>
      <c r="AL5" s="258"/>
      <c r="AM5" s="253">
        <v>41802.868600000002</v>
      </c>
      <c r="AN5" s="253"/>
      <c r="AO5" s="258"/>
      <c r="AP5" s="253">
        <v>1231.047</v>
      </c>
      <c r="AQ5" s="253"/>
      <c r="AR5" s="258"/>
      <c r="AS5" s="253">
        <v>1037.7927999999999</v>
      </c>
      <c r="AT5" s="253"/>
      <c r="AU5" s="258"/>
      <c r="AV5" s="253">
        <v>740.51760000000002</v>
      </c>
      <c r="AW5" s="253"/>
      <c r="AX5" s="258"/>
      <c r="AY5" s="253">
        <v>16471.773100000002</v>
      </c>
      <c r="AZ5" s="253"/>
      <c r="BA5" s="258"/>
      <c r="BB5" s="253">
        <v>2550.636</v>
      </c>
      <c r="BC5" s="253"/>
      <c r="BD5" s="258"/>
      <c r="BE5" s="253">
        <v>3812.8984999999998</v>
      </c>
      <c r="BF5" s="253"/>
      <c r="BG5" s="258"/>
      <c r="BH5" s="253">
        <v>11671.604600000001</v>
      </c>
      <c r="BI5" s="253"/>
      <c r="BJ5" s="258"/>
      <c r="BK5" s="253">
        <v>899.35669999999993</v>
      </c>
      <c r="BL5" s="253"/>
      <c r="BM5" s="258"/>
      <c r="BN5" s="253">
        <v>8424.6911999999993</v>
      </c>
      <c r="BO5" s="253"/>
      <c r="BP5" s="258"/>
      <c r="BQ5" s="253">
        <v>0</v>
      </c>
      <c r="BR5" s="253"/>
      <c r="BS5" s="258"/>
      <c r="BT5" s="253">
        <v>13317.915299999999</v>
      </c>
      <c r="BU5" s="253"/>
      <c r="BV5" s="258"/>
      <c r="BW5" s="253">
        <v>3183.4492</v>
      </c>
      <c r="BX5" s="253"/>
      <c r="BY5" s="258"/>
      <c r="BZ5" s="253">
        <v>3249.1182000000003</v>
      </c>
      <c r="CA5" s="253"/>
      <c r="CB5" s="258"/>
      <c r="CC5" s="253">
        <v>14941.974300000002</v>
      </c>
      <c r="CD5" s="253"/>
      <c r="CE5" s="258"/>
      <c r="CF5" s="253">
        <v>7906.5269000000008</v>
      </c>
      <c r="CG5" s="253"/>
      <c r="CH5" s="258"/>
      <c r="CI5" s="253">
        <v>7517.7480000000005</v>
      </c>
      <c r="CJ5" s="253"/>
      <c r="CK5" s="258"/>
      <c r="CL5" s="253">
        <v>3752.6400000000003</v>
      </c>
      <c r="CM5" s="253"/>
      <c r="CN5" s="258"/>
      <c r="CO5" s="253">
        <v>16421.4486</v>
      </c>
      <c r="CP5" s="253"/>
      <c r="CQ5" s="258"/>
      <c r="CR5" s="253">
        <v>1455.8977</v>
      </c>
      <c r="CS5" s="253"/>
      <c r="CT5" s="258"/>
      <c r="CU5" s="253">
        <v>959.54359999999997</v>
      </c>
      <c r="CV5" s="253"/>
      <c r="CW5" s="258"/>
      <c r="CX5" s="253">
        <v>5826.8893000000007</v>
      </c>
      <c r="CY5" s="253"/>
      <c r="CZ5" s="258"/>
      <c r="DA5" s="253">
        <v>2911.3664000000003</v>
      </c>
      <c r="DB5" s="253"/>
      <c r="DC5" s="258"/>
      <c r="DD5" s="253">
        <v>15625.056199999999</v>
      </c>
      <c r="DE5" s="253"/>
      <c r="DF5" s="258"/>
      <c r="DG5" s="253">
        <v>2483.5766999999996</v>
      </c>
      <c r="DH5" s="253"/>
      <c r="DI5" s="258"/>
      <c r="DJ5" s="253">
        <v>3919.6093000000001</v>
      </c>
      <c r="DK5" s="253"/>
      <c r="DL5" s="258"/>
      <c r="DM5" s="253">
        <v>4981.7363999999998</v>
      </c>
      <c r="DN5" s="253"/>
      <c r="DO5" s="258"/>
      <c r="DP5" s="253">
        <v>7875.8570999999993</v>
      </c>
      <c r="DQ5" s="253"/>
      <c r="DR5" s="258"/>
      <c r="DS5" s="253">
        <v>16307.623</v>
      </c>
      <c r="DT5" s="253"/>
      <c r="DU5" s="258"/>
      <c r="DV5" s="253">
        <v>379.14300000000003</v>
      </c>
      <c r="DW5" s="253"/>
      <c r="DX5" s="258"/>
      <c r="DY5" s="253">
        <v>7137.9852999999994</v>
      </c>
      <c r="DZ5" s="253"/>
      <c r="EA5" s="258"/>
      <c r="EB5" s="253">
        <v>5356.2267000000002</v>
      </c>
      <c r="EC5" s="253"/>
    </row>
    <row r="6" spans="1:133" s="133" customFormat="1" x14ac:dyDescent="0.25">
      <c r="A6" s="243">
        <v>2</v>
      </c>
      <c r="B6" s="244" t="s">
        <v>232</v>
      </c>
      <c r="C6" s="245"/>
      <c r="F6" s="253">
        <v>11200.257999999998</v>
      </c>
      <c r="G6" s="253"/>
      <c r="H6" s="258"/>
      <c r="I6" s="253">
        <v>3552.3298999999997</v>
      </c>
      <c r="J6" s="253"/>
      <c r="K6" s="258"/>
      <c r="L6" s="253">
        <v>3082.6222000000002</v>
      </c>
      <c r="M6" s="253"/>
      <c r="N6" s="258"/>
      <c r="O6" s="253">
        <v>13306.086800000001</v>
      </c>
      <c r="P6" s="253"/>
      <c r="Q6" s="258"/>
      <c r="R6" s="253">
        <v>4145.1854000000003</v>
      </c>
      <c r="S6" s="253"/>
      <c r="T6" s="258"/>
      <c r="U6" s="253">
        <v>6827.1305000000002</v>
      </c>
      <c r="V6" s="253"/>
      <c r="W6" s="258"/>
      <c r="X6" s="253">
        <f>(3*(2.002+40.689+122.658+126.308+3.636+131.58))-X5</f>
        <v>847.58410000000015</v>
      </c>
      <c r="Y6" s="253"/>
      <c r="Z6" s="258"/>
      <c r="AA6" s="253">
        <v>6413.4652999999998</v>
      </c>
      <c r="AB6" s="253"/>
      <c r="AC6" s="258"/>
      <c r="AD6" s="253">
        <v>16279.383999999998</v>
      </c>
      <c r="AE6" s="253"/>
      <c r="AF6" s="258"/>
      <c r="AG6" s="253">
        <v>12444.104899999998</v>
      </c>
      <c r="AH6" s="253"/>
      <c r="AI6" s="258"/>
      <c r="AJ6" s="253">
        <v>3122.7234000000003</v>
      </c>
      <c r="AK6" s="253"/>
      <c r="AL6" s="258"/>
      <c r="AM6" s="253">
        <v>26403.881299999994</v>
      </c>
      <c r="AN6" s="253"/>
      <c r="AO6" s="258"/>
      <c r="AP6" s="253">
        <v>2418.2647999999999</v>
      </c>
      <c r="AQ6" s="253"/>
      <c r="AR6" s="258"/>
      <c r="AS6" s="253">
        <v>3128.2015999999994</v>
      </c>
      <c r="AT6" s="253"/>
      <c r="AU6" s="258"/>
      <c r="AV6" s="253">
        <v>1975.9627999999998</v>
      </c>
      <c r="AW6" s="253"/>
      <c r="AX6" s="258"/>
      <c r="AY6" s="253">
        <v>10369.501099999999</v>
      </c>
      <c r="AZ6" s="253"/>
      <c r="BA6" s="258"/>
      <c r="BB6" s="253">
        <v>5101.4235000000008</v>
      </c>
      <c r="BC6" s="253"/>
      <c r="BD6" s="258"/>
      <c r="BE6" s="253">
        <v>12982.853200000001</v>
      </c>
      <c r="BF6" s="253"/>
      <c r="BG6" s="258"/>
      <c r="BH6" s="253">
        <v>5250.5454</v>
      </c>
      <c r="BI6" s="253"/>
      <c r="BJ6" s="258"/>
      <c r="BK6" s="253">
        <v>1794.0546000000004</v>
      </c>
      <c r="BL6" s="253"/>
      <c r="BM6" s="258"/>
      <c r="BN6" s="253">
        <v>25227.070999999902</v>
      </c>
      <c r="BO6" s="253"/>
      <c r="BP6" s="258"/>
      <c r="BQ6" s="253">
        <v>0</v>
      </c>
      <c r="BR6" s="253"/>
      <c r="BS6" s="258"/>
      <c r="BT6" s="253">
        <v>4564.4377999999997</v>
      </c>
      <c r="BU6" s="253"/>
      <c r="BV6" s="258"/>
      <c r="BW6" s="253">
        <v>6366.3802000000005</v>
      </c>
      <c r="BX6" s="253"/>
      <c r="BY6" s="258"/>
      <c r="BZ6" s="253">
        <v>5414.9272999999994</v>
      </c>
      <c r="CA6" s="253"/>
      <c r="CB6" s="258"/>
      <c r="CC6" s="253">
        <v>25342.696599999996</v>
      </c>
      <c r="CD6" s="253"/>
      <c r="CE6" s="258"/>
      <c r="CF6" s="253">
        <v>13283.811699999998</v>
      </c>
      <c r="CG6" s="253"/>
      <c r="CH6" s="258"/>
      <c r="CI6" s="253">
        <v>13096.2556</v>
      </c>
      <c r="CJ6" s="253"/>
      <c r="CK6" s="258"/>
      <c r="CL6" s="253">
        <v>4820.9866000000002</v>
      </c>
      <c r="CM6" s="253"/>
      <c r="CN6" s="258"/>
      <c r="CO6" s="253">
        <v>37906.982199999999</v>
      </c>
      <c r="CP6" s="253"/>
      <c r="CQ6" s="258"/>
      <c r="CR6" s="253">
        <v>2951.7243000000003</v>
      </c>
      <c r="CS6" s="253"/>
      <c r="CT6" s="258"/>
      <c r="CU6" s="253">
        <v>1919.087</v>
      </c>
      <c r="CV6" s="253"/>
      <c r="CW6" s="258"/>
      <c r="CX6" s="253">
        <v>11821.676700000002</v>
      </c>
      <c r="CY6" s="253"/>
      <c r="CZ6" s="258"/>
      <c r="DA6" s="253">
        <v>5800.2274999999991</v>
      </c>
      <c r="DB6" s="253"/>
      <c r="DC6" s="258"/>
      <c r="DD6" s="253">
        <v>26323.837700000004</v>
      </c>
      <c r="DE6" s="253"/>
      <c r="DF6" s="258"/>
      <c r="DG6" s="253">
        <v>3897.1243999999997</v>
      </c>
      <c r="DH6" s="253"/>
      <c r="DI6" s="258"/>
      <c r="DJ6" s="253">
        <v>6973.0072</v>
      </c>
      <c r="DK6" s="253"/>
      <c r="DL6" s="258"/>
      <c r="DM6" s="253">
        <v>8291.5362000000005</v>
      </c>
      <c r="DN6" s="253"/>
      <c r="DO6" s="258"/>
      <c r="DP6" s="253">
        <v>11713.6729</v>
      </c>
      <c r="DQ6" s="253"/>
      <c r="DR6" s="258"/>
      <c r="DS6" s="253">
        <v>19595.323199999999</v>
      </c>
      <c r="DT6" s="253"/>
      <c r="DU6" s="258"/>
      <c r="DV6" s="253">
        <v>572.19189999999992</v>
      </c>
      <c r="DW6" s="253"/>
      <c r="DX6" s="258"/>
      <c r="DY6" s="253">
        <v>12137.6001</v>
      </c>
      <c r="DZ6" s="253"/>
      <c r="EA6" s="258"/>
      <c r="EB6" s="253">
        <v>8933.2656999999999</v>
      </c>
      <c r="EC6" s="253"/>
    </row>
    <row r="7" spans="1:133" s="133" customFormat="1" x14ac:dyDescent="0.25">
      <c r="A7" s="243">
        <v>3</v>
      </c>
      <c r="B7" s="244" t="s">
        <v>233</v>
      </c>
      <c r="C7" s="245"/>
      <c r="E7" s="261"/>
      <c r="F7" s="253">
        <v>13787.4403</v>
      </c>
      <c r="G7" s="253"/>
      <c r="H7" s="258"/>
      <c r="I7" s="253">
        <v>0</v>
      </c>
      <c r="J7" s="253"/>
      <c r="K7" s="258"/>
      <c r="L7" s="253">
        <v>0</v>
      </c>
      <c r="M7" s="253"/>
      <c r="N7" s="258"/>
      <c r="O7" s="253">
        <v>16753.967000000001</v>
      </c>
      <c r="P7" s="253"/>
      <c r="Q7" s="258"/>
      <c r="R7" s="253">
        <v>0</v>
      </c>
      <c r="S7" s="253"/>
      <c r="T7" s="258"/>
      <c r="U7" s="253">
        <v>0</v>
      </c>
      <c r="V7" s="253"/>
      <c r="W7" s="258"/>
      <c r="X7" s="253">
        <v>0</v>
      </c>
      <c r="Y7" s="253"/>
      <c r="Z7" s="258"/>
      <c r="AA7" s="253">
        <v>15581.26</v>
      </c>
      <c r="AB7" s="253"/>
      <c r="AC7" s="258"/>
      <c r="AD7" s="253">
        <v>11679.058149999999</v>
      </c>
      <c r="AE7" s="253"/>
      <c r="AF7" s="258"/>
      <c r="AG7" s="253">
        <v>7644.0450000000001</v>
      </c>
      <c r="AH7" s="253"/>
      <c r="AI7" s="258"/>
      <c r="AJ7" s="253">
        <v>1253.9138</v>
      </c>
      <c r="AK7" s="253"/>
      <c r="AL7" s="258"/>
      <c r="AM7" s="253">
        <v>214506.897</v>
      </c>
      <c r="AN7" s="253"/>
      <c r="AO7" s="258"/>
      <c r="AP7" s="253">
        <v>26248.809000000001</v>
      </c>
      <c r="AQ7" s="253"/>
      <c r="AR7" s="258"/>
      <c r="AS7" s="253">
        <v>18899.8452</v>
      </c>
      <c r="AT7" s="253"/>
      <c r="AU7" s="258"/>
      <c r="AV7" s="253">
        <v>50362.229700000004</v>
      </c>
      <c r="AW7" s="253"/>
      <c r="AX7" s="258"/>
      <c r="AY7" s="253">
        <v>20244.7032</v>
      </c>
      <c r="AZ7" s="253"/>
      <c r="BA7" s="258"/>
      <c r="BB7" s="253">
        <v>30194.432700000001</v>
      </c>
      <c r="BC7" s="253"/>
      <c r="BD7" s="258"/>
      <c r="BE7" s="253">
        <v>129837.3223</v>
      </c>
      <c r="BF7" s="253"/>
      <c r="BG7" s="258"/>
      <c r="BH7" s="253">
        <v>10401.429599999999</v>
      </c>
      <c r="BI7" s="253"/>
      <c r="BJ7" s="258"/>
      <c r="BK7" s="253">
        <v>16234.058999999999</v>
      </c>
      <c r="BL7" s="253"/>
      <c r="BM7" s="258"/>
      <c r="BN7" s="253">
        <v>55863.524100000002</v>
      </c>
      <c r="BO7" s="253"/>
      <c r="BP7" s="258"/>
      <c r="BQ7" s="253">
        <v>0</v>
      </c>
      <c r="BR7" s="253"/>
      <c r="BS7" s="258"/>
      <c r="BT7" s="253">
        <v>135422.69959999999</v>
      </c>
      <c r="BU7" s="253"/>
      <c r="BV7" s="258"/>
      <c r="BW7" s="253">
        <v>6032.4211999999998</v>
      </c>
      <c r="BX7" s="253"/>
      <c r="BY7" s="258"/>
      <c r="BZ7" s="253">
        <v>0</v>
      </c>
      <c r="CA7" s="253"/>
      <c r="CB7" s="258"/>
      <c r="CC7" s="253">
        <v>98435.311100000006</v>
      </c>
      <c r="CD7" s="253"/>
      <c r="CE7" s="258"/>
      <c r="CF7" s="253">
        <v>11186.582399999999</v>
      </c>
      <c r="CG7" s="253"/>
      <c r="CH7" s="258"/>
      <c r="CI7" s="253">
        <v>0</v>
      </c>
      <c r="CJ7" s="253"/>
      <c r="CK7" s="258"/>
      <c r="CL7" s="253">
        <v>0</v>
      </c>
      <c r="CM7" s="253"/>
      <c r="CN7" s="258"/>
      <c r="CO7" s="253">
        <v>17107.849699999999</v>
      </c>
      <c r="CP7" s="253"/>
      <c r="CQ7" s="258"/>
      <c r="CR7" s="253">
        <v>16228.749400000001</v>
      </c>
      <c r="CS7" s="253"/>
      <c r="CT7" s="258"/>
      <c r="CU7" s="253">
        <v>1462.3242</v>
      </c>
      <c r="CV7" s="253"/>
      <c r="CW7" s="258"/>
      <c r="CX7" s="253">
        <v>30198.716700000001</v>
      </c>
      <c r="CY7" s="253"/>
      <c r="CZ7" s="258"/>
      <c r="DA7" s="253">
        <v>11001.2873</v>
      </c>
      <c r="DB7" s="253"/>
      <c r="DC7" s="258"/>
      <c r="DD7" s="253">
        <v>104240.6439</v>
      </c>
      <c r="DE7" s="253"/>
      <c r="DF7" s="258"/>
      <c r="DG7" s="253">
        <v>44847.99</v>
      </c>
      <c r="DH7" s="253"/>
      <c r="DI7" s="258"/>
      <c r="DJ7" s="253">
        <v>14317.49</v>
      </c>
      <c r="DK7" s="253"/>
      <c r="DL7" s="258"/>
      <c r="DM7" s="253">
        <v>55543.890299999999</v>
      </c>
      <c r="DN7" s="253"/>
      <c r="DO7" s="258"/>
      <c r="DP7" s="253">
        <v>5570.1067999999996</v>
      </c>
      <c r="DQ7" s="253"/>
      <c r="DR7" s="258"/>
      <c r="DS7" s="253">
        <v>16508.54</v>
      </c>
      <c r="DT7" s="253"/>
      <c r="DU7" s="258"/>
      <c r="DV7" s="253">
        <v>96381.798500000004</v>
      </c>
      <c r="DW7" s="253"/>
      <c r="DX7" s="258"/>
      <c r="DY7" s="253">
        <v>100211.1995</v>
      </c>
      <c r="DZ7" s="253"/>
      <c r="EA7" s="258"/>
      <c r="EB7" s="253">
        <v>0</v>
      </c>
      <c r="EC7" s="253"/>
    </row>
    <row r="8" spans="1:133" s="133" customFormat="1" x14ac:dyDescent="0.25">
      <c r="A8" s="243" t="s">
        <v>234</v>
      </c>
      <c r="B8" s="244" t="s">
        <v>235</v>
      </c>
      <c r="C8" s="245"/>
      <c r="F8" s="253">
        <v>10033.545400000001</v>
      </c>
      <c r="G8" s="253"/>
      <c r="H8" s="258"/>
      <c r="I8" s="253">
        <v>0</v>
      </c>
      <c r="J8" s="253"/>
      <c r="K8" s="258"/>
      <c r="L8" s="253">
        <v>0</v>
      </c>
      <c r="M8" s="253"/>
      <c r="N8" s="258"/>
      <c r="O8" s="253">
        <v>12034.338100000001</v>
      </c>
      <c r="P8" s="253"/>
      <c r="Q8" s="258"/>
      <c r="R8" s="253">
        <v>0</v>
      </c>
      <c r="S8" s="253"/>
      <c r="T8" s="258"/>
      <c r="U8" s="253">
        <v>0</v>
      </c>
      <c r="V8" s="253"/>
      <c r="W8" s="258"/>
      <c r="X8" s="253">
        <v>0</v>
      </c>
      <c r="Y8" s="253"/>
      <c r="Z8" s="258"/>
      <c r="AA8" s="253">
        <v>15294.02</v>
      </c>
      <c r="AB8" s="253"/>
      <c r="AC8" s="258"/>
      <c r="AD8" s="253">
        <v>8889.8799999999992</v>
      </c>
      <c r="AE8" s="253"/>
      <c r="AF8" s="258"/>
      <c r="AG8" s="253">
        <v>7480.2691000000004</v>
      </c>
      <c r="AH8" s="253"/>
      <c r="AI8" s="258"/>
      <c r="AJ8" s="253">
        <v>1253.9138</v>
      </c>
      <c r="AK8" s="253"/>
      <c r="AL8" s="258"/>
      <c r="AM8" s="253">
        <v>134516.57689999999</v>
      </c>
      <c r="AN8" s="253"/>
      <c r="AO8" s="258"/>
      <c r="AP8" s="253">
        <v>11198.309499999999</v>
      </c>
      <c r="AQ8" s="253"/>
      <c r="AR8" s="258"/>
      <c r="AS8" s="253">
        <v>12240.3685</v>
      </c>
      <c r="AT8" s="253"/>
      <c r="AU8" s="258"/>
      <c r="AV8" s="253">
        <v>29692.764899999998</v>
      </c>
      <c r="AW8" s="253"/>
      <c r="AX8" s="258"/>
      <c r="AY8" s="253">
        <v>20178.694800000001</v>
      </c>
      <c r="AZ8" s="253"/>
      <c r="BA8" s="258"/>
      <c r="BB8" s="253">
        <v>20547.803400000001</v>
      </c>
      <c r="BC8" s="253"/>
      <c r="BD8" s="258"/>
      <c r="BE8" s="253">
        <v>71160.442200000005</v>
      </c>
      <c r="BF8" s="253"/>
      <c r="BG8" s="258"/>
      <c r="BH8" s="253">
        <v>3398.9956999999999</v>
      </c>
      <c r="BI8" s="253"/>
      <c r="BJ8" s="258"/>
      <c r="BK8" s="253">
        <v>14216.767599999999</v>
      </c>
      <c r="BL8" s="253"/>
      <c r="BM8" s="258"/>
      <c r="BN8" s="253">
        <v>46391.94</v>
      </c>
      <c r="BO8" s="253"/>
      <c r="BP8" s="258"/>
      <c r="BQ8" s="253">
        <v>0</v>
      </c>
      <c r="BR8" s="253"/>
      <c r="BS8" s="258"/>
      <c r="BT8" s="253">
        <v>88837.178199999995</v>
      </c>
      <c r="BU8" s="253"/>
      <c r="BV8" s="258"/>
      <c r="BW8" s="253">
        <v>5551.8149000000003</v>
      </c>
      <c r="BX8" s="253"/>
      <c r="BY8" s="258"/>
      <c r="BZ8" s="253">
        <v>0</v>
      </c>
      <c r="CA8" s="253"/>
      <c r="CB8" s="258"/>
      <c r="CC8" s="253">
        <v>35838.659399999997</v>
      </c>
      <c r="CD8" s="253"/>
      <c r="CE8" s="258"/>
      <c r="CF8" s="253">
        <v>7633.1062000000002</v>
      </c>
      <c r="CG8" s="253"/>
      <c r="CH8" s="258"/>
      <c r="CI8" s="253">
        <v>0</v>
      </c>
      <c r="CJ8" s="253"/>
      <c r="CK8" s="258"/>
      <c r="CL8" s="253">
        <v>0</v>
      </c>
      <c r="CM8" s="253"/>
      <c r="CN8" s="258"/>
      <c r="CO8" s="253">
        <v>17019.753400000001</v>
      </c>
      <c r="CP8" s="253"/>
      <c r="CQ8" s="258"/>
      <c r="CR8" s="253">
        <v>11669.7461</v>
      </c>
      <c r="CS8" s="253"/>
      <c r="CT8" s="258"/>
      <c r="CU8" s="253">
        <v>1462.3242</v>
      </c>
      <c r="CV8" s="253"/>
      <c r="CW8" s="258"/>
      <c r="CX8" s="253">
        <v>27866.9863</v>
      </c>
      <c r="CY8" s="253"/>
      <c r="CZ8" s="258"/>
      <c r="DA8" s="253">
        <v>10595.7821</v>
      </c>
      <c r="DB8" s="253"/>
      <c r="DC8" s="258"/>
      <c r="DD8" s="253">
        <v>76197.914300000004</v>
      </c>
      <c r="DE8" s="253"/>
      <c r="DF8" s="258"/>
      <c r="DG8" s="253">
        <v>32785.99</v>
      </c>
      <c r="DH8" s="253"/>
      <c r="DI8" s="258"/>
      <c r="DJ8" s="253">
        <v>11280.87</v>
      </c>
      <c r="DK8" s="253"/>
      <c r="DL8" s="258"/>
      <c r="DM8" s="253">
        <v>45325.277000000002</v>
      </c>
      <c r="DN8" s="253"/>
      <c r="DO8" s="258"/>
      <c r="DP8" s="253">
        <v>5078.4312</v>
      </c>
      <c r="DQ8" s="253"/>
      <c r="DR8" s="258"/>
      <c r="DS8" s="253">
        <v>12051.91</v>
      </c>
      <c r="DT8" s="253"/>
      <c r="DU8" s="258"/>
      <c r="DV8" s="253">
        <v>37950.584999999999</v>
      </c>
      <c r="DW8" s="253"/>
      <c r="DX8" s="258"/>
      <c r="DY8" s="253">
        <v>71112.615600000005</v>
      </c>
      <c r="DZ8" s="253"/>
      <c r="EA8" s="258"/>
      <c r="EB8" s="253">
        <v>0</v>
      </c>
      <c r="EC8" s="253"/>
    </row>
    <row r="9" spans="1:133" s="133" customFormat="1" x14ac:dyDescent="0.25">
      <c r="A9" s="243" t="s">
        <v>236</v>
      </c>
      <c r="B9" s="244" t="s">
        <v>237</v>
      </c>
      <c r="C9" s="245"/>
      <c r="F9" s="253">
        <v>3753.8948999999993</v>
      </c>
      <c r="G9" s="253"/>
      <c r="H9" s="258"/>
      <c r="I9" s="253">
        <v>0</v>
      </c>
      <c r="J9" s="253"/>
      <c r="K9" s="258"/>
      <c r="L9" s="253">
        <v>0</v>
      </c>
      <c r="M9" s="253"/>
      <c r="N9" s="258"/>
      <c r="O9" s="253">
        <v>4719.6288999999997</v>
      </c>
      <c r="P9" s="253"/>
      <c r="Q9" s="258"/>
      <c r="R9" s="253">
        <v>0</v>
      </c>
      <c r="S9" s="253"/>
      <c r="T9" s="258"/>
      <c r="U9" s="253">
        <v>0</v>
      </c>
      <c r="V9" s="253"/>
      <c r="W9" s="258"/>
      <c r="X9" s="253">
        <v>0</v>
      </c>
      <c r="Y9" s="253"/>
      <c r="Z9" s="258"/>
      <c r="AA9" s="253">
        <v>287.23999999999978</v>
      </c>
      <c r="AB9" s="253"/>
      <c r="AC9" s="258"/>
      <c r="AD9" s="253">
        <v>2789.1781499999997</v>
      </c>
      <c r="AE9" s="253"/>
      <c r="AF9" s="258"/>
      <c r="AG9" s="253">
        <v>163.77589999999964</v>
      </c>
      <c r="AH9" s="253"/>
      <c r="AI9" s="258"/>
      <c r="AJ9" s="253">
        <v>0</v>
      </c>
      <c r="AK9" s="253"/>
      <c r="AL9" s="258"/>
      <c r="AM9" s="253">
        <v>79990.320100000012</v>
      </c>
      <c r="AN9" s="253"/>
      <c r="AO9" s="258"/>
      <c r="AP9" s="253">
        <v>15050.499500000002</v>
      </c>
      <c r="AQ9" s="253"/>
      <c r="AR9" s="258"/>
      <c r="AS9" s="253">
        <v>6659.4766999999993</v>
      </c>
      <c r="AT9" s="253"/>
      <c r="AU9" s="258"/>
      <c r="AV9" s="253">
        <v>20669.464800000005</v>
      </c>
      <c r="AW9" s="253"/>
      <c r="AX9" s="258"/>
      <c r="AY9" s="253">
        <v>66.008399999998801</v>
      </c>
      <c r="AZ9" s="253"/>
      <c r="BA9" s="258"/>
      <c r="BB9" s="253">
        <v>9646.6293000000005</v>
      </c>
      <c r="BC9" s="253"/>
      <c r="BD9" s="258"/>
      <c r="BE9" s="253">
        <v>58676.880099999995</v>
      </c>
      <c r="BF9" s="253"/>
      <c r="BG9" s="258"/>
      <c r="BH9" s="253">
        <v>7002.4339</v>
      </c>
      <c r="BI9" s="253"/>
      <c r="BJ9" s="258"/>
      <c r="BK9" s="253">
        <v>2017.2914000000001</v>
      </c>
      <c r="BL9" s="253"/>
      <c r="BM9" s="258"/>
      <c r="BN9" s="253">
        <v>9471.5841</v>
      </c>
      <c r="BO9" s="253"/>
      <c r="BP9" s="258"/>
      <c r="BQ9" s="253">
        <v>0</v>
      </c>
      <c r="BR9" s="253"/>
      <c r="BS9" s="258"/>
      <c r="BT9" s="253">
        <v>46585.521399999998</v>
      </c>
      <c r="BU9" s="253"/>
      <c r="BV9" s="258"/>
      <c r="BW9" s="253">
        <v>480.60629999999946</v>
      </c>
      <c r="BX9" s="253"/>
      <c r="BY9" s="258"/>
      <c r="BZ9" s="253">
        <v>0</v>
      </c>
      <c r="CA9" s="253"/>
      <c r="CB9" s="258"/>
      <c r="CC9" s="253">
        <v>62596.651700000009</v>
      </c>
      <c r="CD9" s="253"/>
      <c r="CE9" s="258"/>
      <c r="CF9" s="253">
        <v>3553.4761999999992</v>
      </c>
      <c r="CG9" s="253"/>
      <c r="CH9" s="258"/>
      <c r="CI9" s="253">
        <v>0</v>
      </c>
      <c r="CJ9" s="253"/>
      <c r="CK9" s="258"/>
      <c r="CL9" s="253">
        <v>0</v>
      </c>
      <c r="CM9" s="253"/>
      <c r="CN9" s="258"/>
      <c r="CO9" s="253">
        <v>88.096299999997427</v>
      </c>
      <c r="CP9" s="253"/>
      <c r="CQ9" s="258"/>
      <c r="CR9" s="253">
        <v>4559.0033000000003</v>
      </c>
      <c r="CS9" s="253"/>
      <c r="CT9" s="258"/>
      <c r="CU9" s="253">
        <v>0</v>
      </c>
      <c r="CV9" s="253"/>
      <c r="CW9" s="258"/>
      <c r="CX9" s="253">
        <v>2331.7304000000004</v>
      </c>
      <c r="CY9" s="253"/>
      <c r="CZ9" s="258"/>
      <c r="DA9" s="253">
        <v>405.5051999999996</v>
      </c>
      <c r="DB9" s="253"/>
      <c r="DC9" s="258"/>
      <c r="DD9" s="253">
        <v>28042.729599999991</v>
      </c>
      <c r="DE9" s="253"/>
      <c r="DF9" s="258"/>
      <c r="DG9" s="253">
        <f>DG7-DG8</f>
        <v>12062</v>
      </c>
      <c r="DH9" s="253"/>
      <c r="DI9" s="258"/>
      <c r="DJ9" s="253">
        <f>DJ7-DJ8</f>
        <v>3036.619999999999</v>
      </c>
      <c r="DK9" s="253"/>
      <c r="DL9" s="258"/>
      <c r="DM9" s="253">
        <v>10218.613299999997</v>
      </c>
      <c r="DN9" s="253"/>
      <c r="DO9" s="258"/>
      <c r="DP9" s="253">
        <v>491.67559999999958</v>
      </c>
      <c r="DQ9" s="253"/>
      <c r="DR9" s="258"/>
      <c r="DS9" s="253">
        <f>DS7-DS8</f>
        <v>4456.630000000001</v>
      </c>
      <c r="DT9" s="253"/>
      <c r="DU9" s="258"/>
      <c r="DV9" s="253">
        <v>58431.213500000005</v>
      </c>
      <c r="DW9" s="253"/>
      <c r="DX9" s="258"/>
      <c r="DY9" s="253">
        <v>29098.583899999998</v>
      </c>
      <c r="DZ9" s="253"/>
      <c r="EA9" s="258"/>
      <c r="EB9" s="253">
        <v>0</v>
      </c>
      <c r="EC9" s="253"/>
    </row>
    <row r="10" spans="1:133" s="133" customFormat="1" x14ac:dyDescent="0.25">
      <c r="A10" s="243" t="s">
        <v>238</v>
      </c>
      <c r="B10" s="244" t="s">
        <v>239</v>
      </c>
      <c r="C10" s="245"/>
      <c r="F10" s="252" t="s">
        <v>74</v>
      </c>
      <c r="G10" s="253"/>
      <c r="H10" s="258"/>
      <c r="I10" s="252" t="s">
        <v>70</v>
      </c>
      <c r="J10" s="253"/>
      <c r="K10" s="258"/>
      <c r="L10" s="252" t="s">
        <v>70</v>
      </c>
      <c r="M10" s="253"/>
      <c r="N10" s="258"/>
      <c r="O10" s="252" t="s">
        <v>74</v>
      </c>
      <c r="P10" s="253"/>
      <c r="Q10" s="258"/>
      <c r="R10" s="252" t="s">
        <v>70</v>
      </c>
      <c r="S10" s="253"/>
      <c r="T10" s="258"/>
      <c r="U10" s="252" t="s">
        <v>70</v>
      </c>
      <c r="V10" s="253"/>
      <c r="W10" s="258"/>
      <c r="X10" s="252" t="s">
        <v>70</v>
      </c>
      <c r="Y10" s="253"/>
      <c r="Z10" s="258"/>
      <c r="AA10" s="252" t="s">
        <v>74</v>
      </c>
      <c r="AB10" s="253"/>
      <c r="AC10" s="258"/>
      <c r="AD10" s="252" t="s">
        <v>74</v>
      </c>
      <c r="AE10" s="253"/>
      <c r="AF10" s="258"/>
      <c r="AG10" s="252" t="s">
        <v>74</v>
      </c>
      <c r="AH10" s="253"/>
      <c r="AI10" s="258"/>
      <c r="AJ10" s="252" t="s">
        <v>74</v>
      </c>
      <c r="AK10" s="253"/>
      <c r="AL10" s="258"/>
      <c r="AM10" s="252" t="s">
        <v>74</v>
      </c>
      <c r="AN10" s="253"/>
      <c r="AO10" s="258"/>
      <c r="AP10" s="252" t="s">
        <v>74</v>
      </c>
      <c r="AQ10" s="253"/>
      <c r="AR10" s="258"/>
      <c r="AS10" s="252" t="s">
        <v>74</v>
      </c>
      <c r="AT10" s="253"/>
      <c r="AU10" s="258"/>
      <c r="AV10" s="252" t="s">
        <v>167</v>
      </c>
      <c r="AW10" s="253"/>
      <c r="AX10" s="258"/>
      <c r="AY10" s="252" t="s">
        <v>74</v>
      </c>
      <c r="AZ10" s="253"/>
      <c r="BA10" s="258"/>
      <c r="BB10" s="252" t="s">
        <v>74</v>
      </c>
      <c r="BC10" s="253"/>
      <c r="BD10" s="258"/>
      <c r="BE10" s="252" t="s">
        <v>74</v>
      </c>
      <c r="BF10" s="253"/>
      <c r="BG10" s="258"/>
      <c r="BH10" s="252" t="s">
        <v>74</v>
      </c>
      <c r="BI10" s="253"/>
      <c r="BJ10" s="258"/>
      <c r="BK10" s="252" t="s">
        <v>167</v>
      </c>
      <c r="BL10" s="253"/>
      <c r="BM10" s="258"/>
      <c r="BN10" s="252" t="s">
        <v>74</v>
      </c>
      <c r="BO10" s="253"/>
      <c r="BP10" s="258"/>
      <c r="BQ10" s="252" t="s">
        <v>70</v>
      </c>
      <c r="BR10" s="253"/>
      <c r="BS10" s="258"/>
      <c r="BT10" s="252" t="s">
        <v>77</v>
      </c>
      <c r="BU10" s="253"/>
      <c r="BV10" s="258"/>
      <c r="BW10" s="252" t="s">
        <v>74</v>
      </c>
      <c r="BX10" s="253"/>
      <c r="BY10" s="258"/>
      <c r="BZ10" s="252" t="s">
        <v>70</v>
      </c>
      <c r="CA10" s="253"/>
      <c r="CB10" s="258"/>
      <c r="CC10" s="252" t="s">
        <v>167</v>
      </c>
      <c r="CD10" s="253"/>
      <c r="CE10" s="258"/>
      <c r="CF10" s="252" t="s">
        <v>74</v>
      </c>
      <c r="CG10" s="253"/>
      <c r="CH10" s="258"/>
      <c r="CI10" s="252"/>
      <c r="CJ10" s="253"/>
      <c r="CK10" s="258"/>
      <c r="CL10" s="252" t="s">
        <v>70</v>
      </c>
      <c r="CM10" s="253"/>
      <c r="CN10" s="258"/>
      <c r="CO10" s="252" t="s">
        <v>74</v>
      </c>
      <c r="CP10" s="253"/>
      <c r="CQ10" s="258"/>
      <c r="CR10" s="252" t="s">
        <v>74</v>
      </c>
      <c r="CS10" s="253"/>
      <c r="CT10" s="258"/>
      <c r="CU10" s="252" t="s">
        <v>74</v>
      </c>
      <c r="CV10" s="253"/>
      <c r="CW10" s="258"/>
      <c r="CX10" s="252" t="s">
        <v>74</v>
      </c>
      <c r="CY10" s="253"/>
      <c r="CZ10" s="258"/>
      <c r="DA10" s="252" t="s">
        <v>74</v>
      </c>
      <c r="DB10" s="253"/>
      <c r="DC10" s="258"/>
      <c r="DD10" s="252" t="s">
        <v>74</v>
      </c>
      <c r="DE10" s="253"/>
      <c r="DF10" s="258"/>
      <c r="DG10" s="252" t="s">
        <v>167</v>
      </c>
      <c r="DH10" s="253"/>
      <c r="DI10" s="258"/>
      <c r="DJ10" s="252" t="s">
        <v>74</v>
      </c>
      <c r="DK10" s="253"/>
      <c r="DL10" s="258"/>
      <c r="DM10" s="252" t="s">
        <v>74</v>
      </c>
      <c r="DN10" s="253"/>
      <c r="DO10" s="258"/>
      <c r="DP10" s="252" t="s">
        <v>74</v>
      </c>
      <c r="DQ10" s="253"/>
      <c r="DR10" s="258"/>
      <c r="DS10" s="252" t="s">
        <v>77</v>
      </c>
      <c r="DT10" s="253"/>
      <c r="DU10" s="258"/>
      <c r="DV10" s="252" t="s">
        <v>167</v>
      </c>
      <c r="DW10" s="253"/>
      <c r="DX10" s="258"/>
      <c r="DY10" s="252" t="s">
        <v>74</v>
      </c>
      <c r="DZ10" s="253"/>
      <c r="EA10" s="258"/>
      <c r="EB10" s="252" t="s">
        <v>70</v>
      </c>
      <c r="EC10" s="253"/>
    </row>
    <row r="11" spans="1:133" s="133" customFormat="1" x14ac:dyDescent="0.25">
      <c r="A11" s="243">
        <v>4</v>
      </c>
      <c r="B11" s="244" t="s">
        <v>240</v>
      </c>
      <c r="C11" s="245">
        <v>10</v>
      </c>
      <c r="F11" s="253">
        <v>27873.413</v>
      </c>
      <c r="G11" s="253">
        <f>$C$11*F11</f>
        <v>278734.13</v>
      </c>
      <c r="H11" s="258"/>
      <c r="I11" s="253">
        <v>0</v>
      </c>
      <c r="J11" s="253">
        <f>$C$11*I11</f>
        <v>0</v>
      </c>
      <c r="K11" s="258"/>
      <c r="L11" s="253">
        <v>8225.9940999999999</v>
      </c>
      <c r="M11" s="253">
        <f>$C$11*L11</f>
        <v>82259.940999999992</v>
      </c>
      <c r="N11" s="258"/>
      <c r="O11" s="253">
        <v>55416.410499999998</v>
      </c>
      <c r="P11" s="253">
        <f>$C$11*O11</f>
        <v>554164.10499999998</v>
      </c>
      <c r="Q11" s="258"/>
      <c r="R11" s="253">
        <v>25689.630700000002</v>
      </c>
      <c r="S11" s="253">
        <f>$C$11*R11</f>
        <v>256896.30700000003</v>
      </c>
      <c r="T11" s="258"/>
      <c r="U11" s="253">
        <v>10151.77</v>
      </c>
      <c r="V11" s="253">
        <f>$C$11*U11</f>
        <v>101517.70000000001</v>
      </c>
      <c r="W11" s="258"/>
      <c r="X11" s="253">
        <v>9217.4290000000001</v>
      </c>
      <c r="Y11" s="253">
        <f>$C$11*X11</f>
        <v>92174.290000000008</v>
      </c>
      <c r="Z11" s="258"/>
      <c r="AA11" s="253">
        <v>35138.120000000003</v>
      </c>
      <c r="AB11" s="253">
        <f>$C$11*AA11</f>
        <v>351381.2</v>
      </c>
      <c r="AC11" s="258"/>
      <c r="AD11" s="253">
        <v>9070.882349999998</v>
      </c>
      <c r="AE11" s="253">
        <f>$C$11*AD11</f>
        <v>90708.823499999984</v>
      </c>
      <c r="AF11" s="258"/>
      <c r="AG11" s="253">
        <v>45514.072699999997</v>
      </c>
      <c r="AH11" s="253">
        <f>$C$11*AG11</f>
        <v>455140.72699999996</v>
      </c>
      <c r="AI11" s="258"/>
      <c r="AJ11" s="253">
        <v>0</v>
      </c>
      <c r="AK11" s="253">
        <f>$C$11*AJ11</f>
        <v>0</v>
      </c>
      <c r="AL11" s="258"/>
      <c r="AM11" s="253">
        <v>152265.11610000001</v>
      </c>
      <c r="AN11" s="253">
        <f>$C$11*AM11</f>
        <v>1522651.1610000001</v>
      </c>
      <c r="AO11" s="258"/>
      <c r="AP11" s="253">
        <v>18203.718799999999</v>
      </c>
      <c r="AQ11" s="253">
        <f>$C$11*AP11</f>
        <v>182037.18799999999</v>
      </c>
      <c r="AR11" s="258"/>
      <c r="AS11" s="253">
        <v>20410.592199999999</v>
      </c>
      <c r="AT11" s="253">
        <f>$C$11*AS11</f>
        <v>204105.92199999999</v>
      </c>
      <c r="AU11" s="258"/>
      <c r="AV11" s="253">
        <v>3293.3933999999999</v>
      </c>
      <c r="AW11" s="253">
        <f>$C$11*AV11</f>
        <v>32933.934000000001</v>
      </c>
      <c r="AX11" s="258"/>
      <c r="AY11" s="253">
        <v>13955.0249</v>
      </c>
      <c r="AZ11" s="253">
        <f>$C$11*AY11</f>
        <v>139550.24900000001</v>
      </c>
      <c r="BA11" s="258"/>
      <c r="BB11" s="253">
        <v>61609.390200000002</v>
      </c>
      <c r="BC11" s="253">
        <f>$C$11*BB11</f>
        <v>616093.902</v>
      </c>
      <c r="BD11" s="258"/>
      <c r="BE11" s="253">
        <v>165511.80710000001</v>
      </c>
      <c r="BF11" s="253">
        <f>$C$11*BE11</f>
        <v>1655118.071</v>
      </c>
      <c r="BG11" s="258"/>
      <c r="BH11" s="253">
        <v>207200.92199999999</v>
      </c>
      <c r="BI11" s="253">
        <f>$C$11*BH11</f>
        <v>2072009.22</v>
      </c>
      <c r="BJ11" s="258"/>
      <c r="BK11" s="253">
        <v>11558.4455</v>
      </c>
      <c r="BL11" s="253">
        <f>$C$11*BK11</f>
        <v>115584.455</v>
      </c>
      <c r="BM11" s="258"/>
      <c r="BN11" s="253">
        <v>76398.864000000001</v>
      </c>
      <c r="BO11" s="253">
        <f>$C$11*BN11</f>
        <v>763988.64</v>
      </c>
      <c r="BP11" s="258"/>
      <c r="BQ11" s="253">
        <v>518.3605</v>
      </c>
      <c r="BR11" s="253">
        <f>$C$11*BQ11</f>
        <v>5183.6049999999996</v>
      </c>
      <c r="BS11" s="258"/>
      <c r="BT11" s="253">
        <v>11271.2484</v>
      </c>
      <c r="BU11" s="253">
        <f>$C$11*BT11</f>
        <v>112712.484</v>
      </c>
      <c r="BV11" s="258"/>
      <c r="BW11" s="253">
        <v>12298.2351</v>
      </c>
      <c r="BX11" s="253">
        <f>$C$11*BW11</f>
        <v>122982.351</v>
      </c>
      <c r="BY11" s="258"/>
      <c r="BZ11" s="253">
        <v>0</v>
      </c>
      <c r="CA11" s="253">
        <f>$C$11*BZ11</f>
        <v>0</v>
      </c>
      <c r="CB11" s="258"/>
      <c r="CC11" s="253">
        <v>81826.5478</v>
      </c>
      <c r="CD11" s="253">
        <f>$C$11*CC11</f>
        <v>818265.478</v>
      </c>
      <c r="CE11" s="258"/>
      <c r="CF11" s="253">
        <v>20782.008000000002</v>
      </c>
      <c r="CG11" s="253">
        <f>$C$11*CF11</f>
        <v>207820.08000000002</v>
      </c>
      <c r="CH11" s="258"/>
      <c r="CI11" s="253">
        <v>28462.419300000001</v>
      </c>
      <c r="CJ11" s="253">
        <f>$C$11*CI11</f>
        <v>284624.19300000003</v>
      </c>
      <c r="CK11" s="258"/>
      <c r="CL11" s="253">
        <v>6398.5766999999996</v>
      </c>
      <c r="CM11" s="253">
        <f>$C$11*CL11</f>
        <v>63985.766999999993</v>
      </c>
      <c r="CN11" s="258"/>
      <c r="CO11" s="253">
        <v>158186.65109999999</v>
      </c>
      <c r="CP11" s="253">
        <f>$C$11*CO11</f>
        <v>1581866.5109999999</v>
      </c>
      <c r="CQ11" s="258"/>
      <c r="CR11" s="253">
        <v>16266.4617</v>
      </c>
      <c r="CS11" s="253">
        <f>$C$11*CR11</f>
        <v>162664.617</v>
      </c>
      <c r="CT11" s="258"/>
      <c r="CU11" s="253">
        <v>10775.4462</v>
      </c>
      <c r="CV11" s="253">
        <f>$C$11*CU11</f>
        <v>107754.462</v>
      </c>
      <c r="CW11" s="258"/>
      <c r="CX11" s="253">
        <v>26585.366999999998</v>
      </c>
      <c r="CY11" s="253">
        <f>$C$11*CX11</f>
        <v>265853.67</v>
      </c>
      <c r="CZ11" s="258"/>
      <c r="DA11" s="253">
        <v>27594.223900000001</v>
      </c>
      <c r="DB11" s="253">
        <f>$C$11*DA11</f>
        <v>275942.239</v>
      </c>
      <c r="DC11" s="258"/>
      <c r="DD11" s="253">
        <v>137756.54070000001</v>
      </c>
      <c r="DE11" s="253">
        <f>$C$11*DD11</f>
        <v>1377565.4070000001</v>
      </c>
      <c r="DF11" s="258"/>
      <c r="DG11" s="253">
        <v>0</v>
      </c>
      <c r="DH11" s="253">
        <f>$C$11*DG11</f>
        <v>0</v>
      </c>
      <c r="DI11" s="258"/>
      <c r="DJ11" s="253">
        <v>19897.0949</v>
      </c>
      <c r="DK11" s="253">
        <f>$C$11*DJ11</f>
        <v>198970.94899999999</v>
      </c>
      <c r="DL11" s="258"/>
      <c r="DM11" s="253">
        <v>7289.2183999999997</v>
      </c>
      <c r="DN11" s="253">
        <f>$C$11*DM11</f>
        <v>72892.183999999994</v>
      </c>
      <c r="DO11" s="258"/>
      <c r="DP11" s="253">
        <v>7739.0091000000002</v>
      </c>
      <c r="DQ11" s="253">
        <f>$C$11*DP11</f>
        <v>77390.091</v>
      </c>
      <c r="DR11" s="258"/>
      <c r="DS11" s="253">
        <v>0</v>
      </c>
      <c r="DT11" s="253">
        <f>$C$11*DS11</f>
        <v>0</v>
      </c>
      <c r="DU11" s="258"/>
      <c r="DV11" s="253">
        <v>27032.2592</v>
      </c>
      <c r="DW11" s="253">
        <f>$C$11*DV11</f>
        <v>270322.592</v>
      </c>
      <c r="DX11" s="258"/>
      <c r="DY11" s="253">
        <v>15226.7737</v>
      </c>
      <c r="DZ11" s="253">
        <f>$C$11*DY11</f>
        <v>152267.73699999999</v>
      </c>
      <c r="EA11" s="258"/>
      <c r="EB11" s="253">
        <v>76630.822100000005</v>
      </c>
      <c r="EC11" s="253">
        <f>$C$11*EB11</f>
        <v>766308.22100000002</v>
      </c>
    </row>
    <row r="12" spans="1:133" s="133" customFormat="1" ht="15" customHeight="1" x14ac:dyDescent="0.25">
      <c r="A12" s="243" t="s">
        <v>241</v>
      </c>
      <c r="B12" s="244" t="s">
        <v>235</v>
      </c>
      <c r="C12" s="245"/>
      <c r="F12" s="253">
        <v>23112.819299999999</v>
      </c>
      <c r="G12" s="253"/>
      <c r="H12" s="258"/>
      <c r="I12" s="253">
        <v>0</v>
      </c>
      <c r="J12" s="253"/>
      <c r="K12" s="258"/>
      <c r="L12" s="253">
        <v>4023.6</v>
      </c>
      <c r="M12" s="253"/>
      <c r="N12" s="258"/>
      <c r="O12" s="253">
        <v>38603.020299999996</v>
      </c>
      <c r="P12" s="253"/>
      <c r="Q12" s="258"/>
      <c r="R12" s="253">
        <v>23010.75</v>
      </c>
      <c r="S12" s="253"/>
      <c r="T12" s="258"/>
      <c r="U12" s="253">
        <v>10151.77</v>
      </c>
      <c r="V12" s="253"/>
      <c r="W12" s="258"/>
      <c r="X12" s="253">
        <v>9145.4722000000002</v>
      </c>
      <c r="Y12" s="253"/>
      <c r="Z12" s="258"/>
      <c r="AA12" s="253">
        <v>25911.16</v>
      </c>
      <c r="AB12" s="253"/>
      <c r="AC12" s="258"/>
      <c r="AD12" s="253">
        <v>8404.7000000000007</v>
      </c>
      <c r="AE12" s="253"/>
      <c r="AF12" s="258"/>
      <c r="AG12" s="253">
        <v>36552.161999999997</v>
      </c>
      <c r="AH12" s="253"/>
      <c r="AI12" s="258"/>
      <c r="AJ12" s="253">
        <v>0</v>
      </c>
      <c r="AK12" s="253"/>
      <c r="AL12" s="258"/>
      <c r="AM12" s="253">
        <v>111721.6238</v>
      </c>
      <c r="AN12" s="253"/>
      <c r="AO12" s="258"/>
      <c r="AP12" s="253">
        <v>12643.250899999999</v>
      </c>
      <c r="AQ12" s="253"/>
      <c r="AR12" s="258"/>
      <c r="AS12" s="253">
        <v>20410.592199999999</v>
      </c>
      <c r="AT12" s="253"/>
      <c r="AU12" s="258"/>
      <c r="AV12" s="253">
        <v>2046.0091</v>
      </c>
      <c r="AW12" s="253"/>
      <c r="AX12" s="258"/>
      <c r="AY12" s="253">
        <v>10042.0607</v>
      </c>
      <c r="AZ12" s="253"/>
      <c r="BA12" s="258"/>
      <c r="BB12" s="253">
        <v>45385.858099999998</v>
      </c>
      <c r="BC12" s="253"/>
      <c r="BD12" s="258"/>
      <c r="BE12" s="253">
        <v>91779.8704</v>
      </c>
      <c r="BF12" s="253"/>
      <c r="BG12" s="258"/>
      <c r="BH12" s="253">
        <v>159522.93520000001</v>
      </c>
      <c r="BI12" s="253"/>
      <c r="BJ12" s="258"/>
      <c r="BK12" s="253">
        <v>11421.889800000001</v>
      </c>
      <c r="BL12" s="253"/>
      <c r="BM12" s="258"/>
      <c r="BN12" s="253">
        <v>40761.804600000003</v>
      </c>
      <c r="BO12" s="253"/>
      <c r="BP12" s="258"/>
      <c r="BQ12" s="253">
        <v>518.3605</v>
      </c>
      <c r="BR12" s="253"/>
      <c r="BS12" s="258"/>
      <c r="BT12" s="253">
        <v>9465.5665000000008</v>
      </c>
      <c r="BU12" s="253"/>
      <c r="BV12" s="258"/>
      <c r="BW12" s="253">
        <v>12298.2351</v>
      </c>
      <c r="BX12" s="253"/>
      <c r="BY12" s="258"/>
      <c r="BZ12" s="253">
        <v>0</v>
      </c>
      <c r="CA12" s="253"/>
      <c r="CB12" s="258"/>
      <c r="CC12" s="253">
        <v>60259.358699999997</v>
      </c>
      <c r="CD12" s="253"/>
      <c r="CE12" s="258"/>
      <c r="CF12" s="253">
        <v>17368.079699999998</v>
      </c>
      <c r="CG12" s="253"/>
      <c r="CH12" s="258"/>
      <c r="CI12" s="253">
        <v>22970.376</v>
      </c>
      <c r="CJ12" s="253"/>
      <c r="CK12" s="258"/>
      <c r="CL12" s="253">
        <v>6398.5766999999996</v>
      </c>
      <c r="CM12" s="253"/>
      <c r="CN12" s="258"/>
      <c r="CO12" s="253">
        <v>141354.85500000001</v>
      </c>
      <c r="CP12" s="253"/>
      <c r="CQ12" s="258"/>
      <c r="CR12" s="253">
        <v>15659.851699999999</v>
      </c>
      <c r="CS12" s="253"/>
      <c r="CT12" s="258"/>
      <c r="CU12" s="253">
        <v>8955.3333000000002</v>
      </c>
      <c r="CV12" s="253"/>
      <c r="CW12" s="258"/>
      <c r="CX12" s="253">
        <v>26319.303899999999</v>
      </c>
      <c r="CY12" s="253"/>
      <c r="CZ12" s="258"/>
      <c r="DA12" s="253">
        <v>19925.988099999999</v>
      </c>
      <c r="DB12" s="253"/>
      <c r="DC12" s="258"/>
      <c r="DD12" s="253">
        <v>89998.825299999997</v>
      </c>
      <c r="DE12" s="253"/>
      <c r="DF12" s="258"/>
      <c r="DG12" s="253">
        <v>0</v>
      </c>
      <c r="DH12" s="253"/>
      <c r="DI12" s="258"/>
      <c r="DJ12" s="253">
        <v>15139.535</v>
      </c>
      <c r="DK12" s="253"/>
      <c r="DL12" s="258"/>
      <c r="DM12" s="253">
        <v>6761.2654000000002</v>
      </c>
      <c r="DN12" s="253"/>
      <c r="DO12" s="258"/>
      <c r="DP12" s="253">
        <v>6338.6387000000004</v>
      </c>
      <c r="DQ12" s="253"/>
      <c r="DR12" s="258"/>
      <c r="DS12" s="253">
        <v>0</v>
      </c>
      <c r="DT12" s="253"/>
      <c r="DU12" s="258"/>
      <c r="DV12" s="253">
        <v>8883.8554999999997</v>
      </c>
      <c r="DW12" s="253"/>
      <c r="DX12" s="258"/>
      <c r="DY12" s="253">
        <v>6362.5272999999997</v>
      </c>
      <c r="DZ12" s="253"/>
      <c r="EA12" s="258"/>
      <c r="EB12" s="253"/>
      <c r="EC12" s="253"/>
    </row>
    <row r="13" spans="1:133" s="133" customFormat="1" x14ac:dyDescent="0.25">
      <c r="A13" s="243" t="s">
        <v>242</v>
      </c>
      <c r="B13" s="244" t="s">
        <v>237</v>
      </c>
      <c r="C13" s="245"/>
      <c r="F13" s="253">
        <v>4760.5937000000013</v>
      </c>
      <c r="G13" s="253"/>
      <c r="H13" s="258"/>
      <c r="I13" s="253">
        <v>0</v>
      </c>
      <c r="J13" s="253"/>
      <c r="K13" s="258"/>
      <c r="L13" s="253">
        <v>4202.3940999999995</v>
      </c>
      <c r="M13" s="253"/>
      <c r="N13" s="258"/>
      <c r="O13" s="253">
        <v>16813.390200000002</v>
      </c>
      <c r="P13" s="253"/>
      <c r="Q13" s="258"/>
      <c r="R13" s="253">
        <v>2678.8807000000015</v>
      </c>
      <c r="S13" s="253"/>
      <c r="T13" s="258"/>
      <c r="U13" s="253">
        <v>0</v>
      </c>
      <c r="V13" s="253"/>
      <c r="W13" s="258"/>
      <c r="X13" s="253">
        <v>71.956800000000001</v>
      </c>
      <c r="Y13" s="253"/>
      <c r="Z13" s="258"/>
      <c r="AA13" s="253">
        <v>9226.9600000000028</v>
      </c>
      <c r="AB13" s="253"/>
      <c r="AC13" s="258"/>
      <c r="AD13" s="253">
        <v>666.18234999999731</v>
      </c>
      <c r="AE13" s="253"/>
      <c r="AF13" s="258"/>
      <c r="AG13" s="253">
        <v>8961.9107000000004</v>
      </c>
      <c r="AH13" s="253"/>
      <c r="AI13" s="258"/>
      <c r="AJ13" s="253">
        <v>0</v>
      </c>
      <c r="AK13" s="253"/>
      <c r="AL13" s="258"/>
      <c r="AM13" s="253">
        <v>40543.492300000013</v>
      </c>
      <c r="AN13" s="253"/>
      <c r="AO13" s="258"/>
      <c r="AP13" s="253">
        <v>5560.4678999999996</v>
      </c>
      <c r="AQ13" s="253"/>
      <c r="AR13" s="258"/>
      <c r="AS13" s="253">
        <v>0</v>
      </c>
      <c r="AT13" s="253"/>
      <c r="AU13" s="258"/>
      <c r="AV13" s="253">
        <v>1247.3842999999999</v>
      </c>
      <c r="AW13" s="253"/>
      <c r="AX13" s="258"/>
      <c r="AY13" s="253">
        <v>3912.9642000000003</v>
      </c>
      <c r="AZ13" s="253"/>
      <c r="BA13" s="258"/>
      <c r="BB13" s="253">
        <v>16223.532100000004</v>
      </c>
      <c r="BC13" s="253"/>
      <c r="BD13" s="258"/>
      <c r="BE13" s="253">
        <v>73731.936700000006</v>
      </c>
      <c r="BF13" s="253"/>
      <c r="BG13" s="258"/>
      <c r="BH13" s="253">
        <v>47677.986799999984</v>
      </c>
      <c r="BI13" s="253"/>
      <c r="BJ13" s="258"/>
      <c r="BK13" s="253">
        <v>136.55569999999898</v>
      </c>
      <c r="BL13" s="253"/>
      <c r="BM13" s="258"/>
      <c r="BN13" s="253">
        <v>35637.059399999998</v>
      </c>
      <c r="BO13" s="253"/>
      <c r="BP13" s="258"/>
      <c r="BQ13" s="253">
        <v>0</v>
      </c>
      <c r="BR13" s="253"/>
      <c r="BS13" s="258"/>
      <c r="BT13" s="253">
        <v>1805.6818999999996</v>
      </c>
      <c r="BU13" s="253"/>
      <c r="BV13" s="258"/>
      <c r="BW13" s="253">
        <v>0</v>
      </c>
      <c r="BX13" s="253"/>
      <c r="BY13" s="258"/>
      <c r="BZ13" s="253">
        <v>0</v>
      </c>
      <c r="CA13" s="253"/>
      <c r="CB13" s="258"/>
      <c r="CC13" s="253">
        <v>21567.189100000003</v>
      </c>
      <c r="CD13" s="253"/>
      <c r="CE13" s="258"/>
      <c r="CF13" s="253">
        <v>3413.9283000000032</v>
      </c>
      <c r="CG13" s="253"/>
      <c r="CH13" s="258"/>
      <c r="CI13" s="253">
        <v>5492.0433000000012</v>
      </c>
      <c r="CJ13" s="253"/>
      <c r="CK13" s="258"/>
      <c r="CL13" s="253">
        <v>0</v>
      </c>
      <c r="CM13" s="253"/>
      <c r="CN13" s="258"/>
      <c r="CO13" s="253">
        <v>16831.796099999978</v>
      </c>
      <c r="CP13" s="253"/>
      <c r="CQ13" s="258"/>
      <c r="CR13" s="253">
        <v>606.61000000000058</v>
      </c>
      <c r="CS13" s="253"/>
      <c r="CT13" s="258"/>
      <c r="CU13" s="253">
        <v>1820.1129000000001</v>
      </c>
      <c r="CV13" s="253"/>
      <c r="CW13" s="258"/>
      <c r="CX13" s="253">
        <v>266.06309999999939</v>
      </c>
      <c r="CY13" s="253"/>
      <c r="CZ13" s="258"/>
      <c r="DA13" s="253">
        <v>7668.2358000000022</v>
      </c>
      <c r="DB13" s="253"/>
      <c r="DC13" s="258"/>
      <c r="DD13" s="253">
        <v>47757.715400000016</v>
      </c>
      <c r="DE13" s="253"/>
      <c r="DF13" s="258"/>
      <c r="DG13" s="253">
        <v>0</v>
      </c>
      <c r="DH13" s="253"/>
      <c r="DI13" s="258"/>
      <c r="DJ13" s="253">
        <v>4757.5599000000002</v>
      </c>
      <c r="DK13" s="253"/>
      <c r="DL13" s="258"/>
      <c r="DM13" s="253">
        <v>527.95299999999952</v>
      </c>
      <c r="DN13" s="253"/>
      <c r="DO13" s="258"/>
      <c r="DP13" s="253">
        <v>1400.3703999999998</v>
      </c>
      <c r="DQ13" s="253"/>
      <c r="DR13" s="258"/>
      <c r="DS13" s="253">
        <v>0</v>
      </c>
      <c r="DT13" s="253"/>
      <c r="DU13" s="258"/>
      <c r="DV13" s="253">
        <v>18148.403700000003</v>
      </c>
      <c r="DW13" s="253"/>
      <c r="DX13" s="258"/>
      <c r="DY13" s="253">
        <v>8864.2464</v>
      </c>
      <c r="DZ13" s="253"/>
      <c r="EA13" s="258"/>
      <c r="EB13" s="253"/>
      <c r="EC13" s="253"/>
    </row>
    <row r="14" spans="1:133" s="133" customFormat="1" x14ac:dyDescent="0.25">
      <c r="A14" s="243">
        <v>5</v>
      </c>
      <c r="B14" s="244" t="s">
        <v>243</v>
      </c>
      <c r="C14" s="245"/>
      <c r="F14" s="253">
        <v>0</v>
      </c>
      <c r="G14" s="253"/>
      <c r="H14" s="258"/>
      <c r="I14" s="253">
        <v>0</v>
      </c>
      <c r="J14" s="253"/>
      <c r="K14" s="258"/>
      <c r="L14" s="253">
        <v>0</v>
      </c>
      <c r="M14" s="253"/>
      <c r="N14" s="258"/>
      <c r="O14" s="253">
        <v>0</v>
      </c>
      <c r="P14" s="253"/>
      <c r="Q14" s="258"/>
      <c r="R14" s="253">
        <v>0</v>
      </c>
      <c r="S14" s="253"/>
      <c r="T14" s="258"/>
      <c r="U14" s="253">
        <v>1964.7</v>
      </c>
      <c r="V14" s="253"/>
      <c r="W14" s="258"/>
      <c r="X14" s="253">
        <v>0</v>
      </c>
      <c r="Y14" s="253"/>
      <c r="Z14" s="258"/>
      <c r="AA14" s="253">
        <v>0</v>
      </c>
      <c r="AB14" s="253"/>
      <c r="AC14" s="258"/>
      <c r="AD14" s="253">
        <v>0</v>
      </c>
      <c r="AE14" s="253"/>
      <c r="AF14" s="258"/>
      <c r="AG14" s="253">
        <v>4120.0036</v>
      </c>
      <c r="AH14" s="253"/>
      <c r="AI14" s="258"/>
      <c r="AJ14" s="253">
        <v>4646.8662000000004</v>
      </c>
      <c r="AK14" s="253"/>
      <c r="AL14" s="258"/>
      <c r="AM14" s="253">
        <v>54849.633800000003</v>
      </c>
      <c r="AN14" s="253"/>
      <c r="AO14" s="258"/>
      <c r="AP14" s="253">
        <v>10291.093500000001</v>
      </c>
      <c r="AQ14" s="253"/>
      <c r="AR14" s="258"/>
      <c r="AS14" s="253">
        <v>13108.881299999999</v>
      </c>
      <c r="AT14" s="253"/>
      <c r="AU14" s="258"/>
      <c r="AV14" s="253">
        <v>0</v>
      </c>
      <c r="AW14" s="253"/>
      <c r="AX14" s="258"/>
      <c r="AY14" s="253">
        <v>20821.164799999999</v>
      </c>
      <c r="AZ14" s="253"/>
      <c r="BA14" s="258"/>
      <c r="BB14" s="253">
        <v>1448.2876000000001</v>
      </c>
      <c r="BC14" s="253"/>
      <c r="BD14" s="258"/>
      <c r="BE14" s="253">
        <v>34683.761299999998</v>
      </c>
      <c r="BF14" s="253"/>
      <c r="BG14" s="258"/>
      <c r="BH14" s="253">
        <v>61968.259400000003</v>
      </c>
      <c r="BI14" s="253"/>
      <c r="BJ14" s="258"/>
      <c r="BK14" s="253">
        <v>4477.6329999999998</v>
      </c>
      <c r="BL14" s="253"/>
      <c r="BM14" s="258"/>
      <c r="BN14" s="253">
        <v>23708.738600000001</v>
      </c>
      <c r="BO14" s="253"/>
      <c r="BP14" s="258"/>
      <c r="BQ14" s="253">
        <v>2108.5457000000001</v>
      </c>
      <c r="BR14" s="253"/>
      <c r="BS14" s="258"/>
      <c r="BT14" s="253">
        <v>1544.9799</v>
      </c>
      <c r="BU14" s="253"/>
      <c r="BV14" s="258"/>
      <c r="BW14" s="253">
        <v>15001.879000000001</v>
      </c>
      <c r="BX14" s="253"/>
      <c r="BY14" s="258"/>
      <c r="BZ14" s="253">
        <v>0</v>
      </c>
      <c r="CA14" s="253"/>
      <c r="CB14" s="258"/>
      <c r="CC14" s="253">
        <v>0</v>
      </c>
      <c r="CD14" s="253"/>
      <c r="CE14" s="258"/>
      <c r="CF14" s="253">
        <v>0</v>
      </c>
      <c r="CG14" s="253"/>
      <c r="CH14" s="258"/>
      <c r="CI14" s="253">
        <v>1841.9616000000001</v>
      </c>
      <c r="CJ14" s="253"/>
      <c r="CK14" s="258"/>
      <c r="CL14" s="253">
        <v>3568.77</v>
      </c>
      <c r="CM14" s="253"/>
      <c r="CN14" s="258"/>
      <c r="CO14" s="253">
        <v>18843.516599999999</v>
      </c>
      <c r="CP14" s="253"/>
      <c r="CQ14" s="258"/>
      <c r="CR14" s="253">
        <v>0</v>
      </c>
      <c r="CS14" s="253"/>
      <c r="CT14" s="258"/>
      <c r="CU14" s="253">
        <v>0</v>
      </c>
      <c r="CV14" s="253"/>
      <c r="CW14" s="258"/>
      <c r="CX14" s="253">
        <v>0</v>
      </c>
      <c r="CY14" s="253"/>
      <c r="CZ14" s="258"/>
      <c r="DA14" s="253">
        <v>0</v>
      </c>
      <c r="DB14" s="253"/>
      <c r="DC14" s="258"/>
      <c r="DD14" s="253">
        <v>1409.1259</v>
      </c>
      <c r="DE14" s="253"/>
      <c r="DF14" s="258"/>
      <c r="DG14" s="253">
        <v>0</v>
      </c>
      <c r="DH14" s="253"/>
      <c r="DI14" s="258"/>
      <c r="DJ14" s="253">
        <v>0</v>
      </c>
      <c r="DK14" s="253"/>
      <c r="DL14" s="258"/>
      <c r="DM14" s="253">
        <v>15847.5201</v>
      </c>
      <c r="DN14" s="253"/>
      <c r="DO14" s="258"/>
      <c r="DP14" s="253">
        <v>4683.7795999999998</v>
      </c>
      <c r="DQ14" s="253"/>
      <c r="DR14" s="258"/>
      <c r="DS14" s="253">
        <v>5860.6881000000003</v>
      </c>
      <c r="DT14" s="253"/>
      <c r="DU14" s="258"/>
      <c r="DV14" s="253">
        <v>0</v>
      </c>
      <c r="DW14" s="253"/>
      <c r="DX14" s="258"/>
      <c r="DY14" s="253">
        <v>0</v>
      </c>
      <c r="DZ14" s="253"/>
      <c r="EA14" s="258"/>
      <c r="EB14" s="253">
        <v>0</v>
      </c>
      <c r="EC14" s="253"/>
    </row>
    <row r="15" spans="1:133" s="133" customFormat="1" ht="15" customHeight="1" x14ac:dyDescent="0.25">
      <c r="A15" s="243">
        <v>6</v>
      </c>
      <c r="B15" s="244" t="s">
        <v>244</v>
      </c>
      <c r="C15" s="245">
        <v>12.06</v>
      </c>
      <c r="F15" s="253">
        <v>1849.4398000000001</v>
      </c>
      <c r="G15" s="253">
        <f>$C$15*F15</f>
        <v>22304.243988000002</v>
      </c>
      <c r="H15" s="258"/>
      <c r="I15" s="253">
        <v>0</v>
      </c>
      <c r="J15" s="253">
        <f>$C$15*I15</f>
        <v>0</v>
      </c>
      <c r="K15" s="258"/>
      <c r="L15" s="253">
        <v>377.21260000000001</v>
      </c>
      <c r="M15" s="253">
        <f>$C$15*L15</f>
        <v>4549.1839559999999</v>
      </c>
      <c r="N15" s="258"/>
      <c r="O15" s="253">
        <v>13917.614100000001</v>
      </c>
      <c r="P15" s="253">
        <f>$C$15*O15</f>
        <v>167846.42604600001</v>
      </c>
      <c r="Q15" s="258"/>
      <c r="R15" s="253">
        <v>4194.5568000000003</v>
      </c>
      <c r="S15" s="253">
        <f>$C$15*R15</f>
        <v>50586.355008000006</v>
      </c>
      <c r="T15" s="258"/>
      <c r="U15" s="253">
        <v>505.19009999999997</v>
      </c>
      <c r="V15" s="253">
        <f>$C$15*U15</f>
        <v>6092.5926060000002</v>
      </c>
      <c r="W15" s="258"/>
      <c r="X15" s="253">
        <v>2849.9668999999999</v>
      </c>
      <c r="Y15" s="253">
        <f>$C$15*X15</f>
        <v>34370.600813999998</v>
      </c>
      <c r="Z15" s="258"/>
      <c r="AA15" s="253">
        <v>5358.4876999999997</v>
      </c>
      <c r="AB15" s="253">
        <f>$C$15*AA15</f>
        <v>64623.361661999996</v>
      </c>
      <c r="AC15" s="258"/>
      <c r="AD15" s="253">
        <v>3985.7123000000001</v>
      </c>
      <c r="AE15" s="253">
        <f>$C$15*AD15</f>
        <v>48067.690338</v>
      </c>
      <c r="AF15" s="258"/>
      <c r="AG15" s="253">
        <v>0</v>
      </c>
      <c r="AH15" s="253">
        <f>$C$15*AG15</f>
        <v>0</v>
      </c>
      <c r="AI15" s="258"/>
      <c r="AJ15" s="253">
        <v>1338.9009000000001</v>
      </c>
      <c r="AK15" s="253">
        <f>$C$15*AJ15</f>
        <v>16147.144854000002</v>
      </c>
      <c r="AL15" s="258"/>
      <c r="AM15" s="253">
        <v>6285.8404</v>
      </c>
      <c r="AN15" s="253">
        <f>$C$15*AM15</f>
        <v>75807.235224000004</v>
      </c>
      <c r="AO15" s="258"/>
      <c r="AP15" s="253">
        <v>1891.3732</v>
      </c>
      <c r="AQ15" s="253">
        <f>$C$15*AP15</f>
        <v>22809.960792000002</v>
      </c>
      <c r="AR15" s="258"/>
      <c r="AS15" s="253">
        <v>4711.0456000000004</v>
      </c>
      <c r="AT15" s="253">
        <f>$C$15*AS15</f>
        <v>56815.209936000007</v>
      </c>
      <c r="AU15" s="258"/>
      <c r="AV15" s="253">
        <v>0</v>
      </c>
      <c r="AW15" s="253">
        <f>$C$15*AV15</f>
        <v>0</v>
      </c>
      <c r="AX15" s="258"/>
      <c r="AY15" s="253">
        <v>0</v>
      </c>
      <c r="AZ15" s="253">
        <f>$C$15*AY15</f>
        <v>0</v>
      </c>
      <c r="BA15" s="258"/>
      <c r="BB15" s="253">
        <v>2197.9059000000002</v>
      </c>
      <c r="BC15" s="253">
        <f>$C$15*BB15</f>
        <v>26506.745154000004</v>
      </c>
      <c r="BD15" s="258"/>
      <c r="BE15" s="253">
        <v>0</v>
      </c>
      <c r="BF15" s="253">
        <f>$C$15*BE15</f>
        <v>0</v>
      </c>
      <c r="BG15" s="258"/>
      <c r="BH15" s="253">
        <v>41467.799099999997</v>
      </c>
      <c r="BI15" s="253">
        <f>$C$15*BH15</f>
        <v>500101.65714599995</v>
      </c>
      <c r="BJ15" s="258"/>
      <c r="BK15" s="253">
        <v>1758.126</v>
      </c>
      <c r="BL15" s="253">
        <f>$C$15*BK15</f>
        <v>21202.99956</v>
      </c>
      <c r="BM15" s="258"/>
      <c r="BN15" s="253">
        <v>14207.0466</v>
      </c>
      <c r="BO15" s="253">
        <f>$C$15*BN15</f>
        <v>171336.98199600002</v>
      </c>
      <c r="BP15" s="258"/>
      <c r="BQ15" s="253">
        <v>0</v>
      </c>
      <c r="BR15" s="253">
        <f>$C$15*BQ15</f>
        <v>0</v>
      </c>
      <c r="BS15" s="258"/>
      <c r="BT15" s="253">
        <v>1951.204</v>
      </c>
      <c r="BU15" s="253">
        <f>$C$15*BT15</f>
        <v>23531.520240000002</v>
      </c>
      <c r="BV15" s="258"/>
      <c r="BW15" s="253">
        <v>7905.3275999999996</v>
      </c>
      <c r="BX15" s="253">
        <f>$C$15*BW15</f>
        <v>95338.250855999999</v>
      </c>
      <c r="BY15" s="258"/>
      <c r="BZ15" s="253">
        <v>1172.7978000000001</v>
      </c>
      <c r="CA15" s="253">
        <f>$C$15*BZ15</f>
        <v>14143.941468000001</v>
      </c>
      <c r="CB15" s="258"/>
      <c r="CC15" s="253">
        <v>13385.6358</v>
      </c>
      <c r="CD15" s="253">
        <f>$C$15*CC15</f>
        <v>161430.76774800001</v>
      </c>
      <c r="CE15" s="258"/>
      <c r="CF15" s="253">
        <v>4679.2179999999998</v>
      </c>
      <c r="CG15" s="253">
        <f>$C$15*CF15</f>
        <v>56431.369080000004</v>
      </c>
      <c r="CH15" s="258"/>
      <c r="CI15" s="253">
        <v>6782.8325000000004</v>
      </c>
      <c r="CJ15" s="253">
        <f>$C$15*CI15</f>
        <v>81800.959950000004</v>
      </c>
      <c r="CK15" s="258"/>
      <c r="CL15" s="253">
        <v>0</v>
      </c>
      <c r="CM15" s="253">
        <f>$C$15*CL15</f>
        <v>0</v>
      </c>
      <c r="CN15" s="258"/>
      <c r="CO15" s="253">
        <v>24667.5422</v>
      </c>
      <c r="CP15" s="253">
        <f>$C$15*CO15</f>
        <v>297490.55893200001</v>
      </c>
      <c r="CQ15" s="258"/>
      <c r="CR15" s="253">
        <v>4239.8006999999998</v>
      </c>
      <c r="CS15" s="253">
        <f>$C$15*CR15</f>
        <v>51131.996441999996</v>
      </c>
      <c r="CT15" s="258"/>
      <c r="CU15" s="253">
        <v>1330.2102</v>
      </c>
      <c r="CV15" s="253">
        <f>$C$15*CU15</f>
        <v>16042.335012000001</v>
      </c>
      <c r="CW15" s="258"/>
      <c r="CX15" s="253">
        <v>10360.0324</v>
      </c>
      <c r="CY15" s="253">
        <f>$C$15*CX15</f>
        <v>124941.99074400001</v>
      </c>
      <c r="CZ15" s="258"/>
      <c r="DA15" s="253">
        <v>647.23599999999999</v>
      </c>
      <c r="DB15" s="253">
        <f>$C$15*DA15</f>
        <v>7805.6661599999998</v>
      </c>
      <c r="DC15" s="258"/>
      <c r="DD15" s="253">
        <v>11073.463</v>
      </c>
      <c r="DE15" s="253">
        <f>$C$15*DD15</f>
        <v>133545.96377999999</v>
      </c>
      <c r="DF15" s="258"/>
      <c r="DG15" s="253">
        <v>0</v>
      </c>
      <c r="DH15" s="253">
        <f>$C$15*DG15</f>
        <v>0</v>
      </c>
      <c r="DI15" s="258"/>
      <c r="DJ15" s="253">
        <v>0</v>
      </c>
      <c r="DK15" s="253">
        <f>$C$15*DJ15</f>
        <v>0</v>
      </c>
      <c r="DL15" s="258"/>
      <c r="DM15" s="253">
        <v>0</v>
      </c>
      <c r="DN15" s="253">
        <f>$C$15*DM15</f>
        <v>0</v>
      </c>
      <c r="DO15" s="258"/>
      <c r="DP15" s="253">
        <v>1158.1583000000001</v>
      </c>
      <c r="DQ15" s="253">
        <f>$C$15*DP15</f>
        <v>13967.389098000001</v>
      </c>
      <c r="DR15" s="258"/>
      <c r="DS15" s="253">
        <v>0</v>
      </c>
      <c r="DT15" s="253">
        <f>$C$15*DS15</f>
        <v>0</v>
      </c>
      <c r="DU15" s="258"/>
      <c r="DV15" s="253">
        <v>0</v>
      </c>
      <c r="DW15" s="253">
        <f>$C$15*DV15</f>
        <v>0</v>
      </c>
      <c r="DX15" s="258"/>
      <c r="DY15" s="253">
        <v>0</v>
      </c>
      <c r="DZ15" s="253">
        <f>$C$15*DY15</f>
        <v>0</v>
      </c>
      <c r="EA15" s="258"/>
      <c r="EB15" s="253">
        <v>9954.9649000000009</v>
      </c>
      <c r="EC15" s="253">
        <f>$C$15*EB15</f>
        <v>120056.87669400002</v>
      </c>
    </row>
    <row r="16" spans="1:133" s="133" customFormat="1" x14ac:dyDescent="0.25">
      <c r="A16" s="243">
        <v>7</v>
      </c>
      <c r="B16" s="244" t="s">
        <v>245</v>
      </c>
      <c r="C16" s="245">
        <v>12.06</v>
      </c>
      <c r="F16" s="253">
        <v>1363.1659</v>
      </c>
      <c r="G16" s="253">
        <f>$C$16*F16</f>
        <v>16439.780753999999</v>
      </c>
      <c r="H16" s="258"/>
      <c r="I16" s="253">
        <v>1503.2460000000001</v>
      </c>
      <c r="J16" s="253">
        <f>$C$16*I16</f>
        <v>18129.146760000003</v>
      </c>
      <c r="K16" s="258"/>
      <c r="L16" s="253">
        <v>2334.7359000000001</v>
      </c>
      <c r="M16" s="253">
        <f>$C$16*L16</f>
        <v>28156.914954000003</v>
      </c>
      <c r="N16" s="258"/>
      <c r="O16" s="253">
        <v>1164.0316</v>
      </c>
      <c r="P16" s="253">
        <f>$C$16*O16</f>
        <v>14038.221096000001</v>
      </c>
      <c r="Q16" s="258"/>
      <c r="R16" s="253">
        <v>1803.3553999999999</v>
      </c>
      <c r="S16" s="253">
        <f>$C$16*R16</f>
        <v>21748.466123999999</v>
      </c>
      <c r="T16" s="258"/>
      <c r="U16" s="253">
        <v>1979.2181</v>
      </c>
      <c r="V16" s="253">
        <f>$C$16*U16</f>
        <v>23869.370286000001</v>
      </c>
      <c r="W16" s="258"/>
      <c r="X16" s="253">
        <v>1956.9806000000001</v>
      </c>
      <c r="Y16" s="253">
        <f>$C$16*X16</f>
        <v>23601.186036000003</v>
      </c>
      <c r="Z16" s="258"/>
      <c r="AA16" s="253">
        <v>0</v>
      </c>
      <c r="AB16" s="253">
        <f>$C$16*AA16</f>
        <v>0</v>
      </c>
      <c r="AC16" s="258"/>
      <c r="AD16" s="253">
        <v>5097.0816999999997</v>
      </c>
      <c r="AE16" s="253">
        <f>$C$16*AD16</f>
        <v>61470.805302000001</v>
      </c>
      <c r="AF16" s="258"/>
      <c r="AG16" s="253">
        <v>0</v>
      </c>
      <c r="AH16" s="253">
        <f>$C$16*AG16</f>
        <v>0</v>
      </c>
      <c r="AI16" s="258"/>
      <c r="AJ16" s="253">
        <v>486.15359999999998</v>
      </c>
      <c r="AK16" s="253">
        <f>$C$16*AJ16</f>
        <v>5863.0124160000005</v>
      </c>
      <c r="AL16" s="258"/>
      <c r="AM16" s="253">
        <v>2574.2912000000001</v>
      </c>
      <c r="AN16" s="253">
        <f>$C$16*AM16</f>
        <v>31045.951872000001</v>
      </c>
      <c r="AO16" s="258"/>
      <c r="AP16" s="253">
        <v>523.69359999999995</v>
      </c>
      <c r="AQ16" s="253">
        <f>$C$16*AP16</f>
        <v>6315.7448159999994</v>
      </c>
      <c r="AR16" s="258"/>
      <c r="AS16" s="253">
        <v>2964.5462000000002</v>
      </c>
      <c r="AT16" s="253">
        <f>$C$16*AS16</f>
        <v>35752.427172000003</v>
      </c>
      <c r="AU16" s="258"/>
      <c r="AV16" s="253">
        <v>0</v>
      </c>
      <c r="AW16" s="253">
        <f>$C$16*AV16</f>
        <v>0</v>
      </c>
      <c r="AX16" s="258"/>
      <c r="AY16" s="253">
        <v>0</v>
      </c>
      <c r="AZ16" s="253">
        <f>$C$16*AY16</f>
        <v>0</v>
      </c>
      <c r="BA16" s="258"/>
      <c r="BB16" s="253">
        <v>0</v>
      </c>
      <c r="BC16" s="253">
        <f>$C$16*BB16</f>
        <v>0</v>
      </c>
      <c r="BD16" s="258"/>
      <c r="BE16" s="253">
        <v>5092.3883999999998</v>
      </c>
      <c r="BF16" s="253">
        <f>$C$16*BE16</f>
        <v>61414.204103999997</v>
      </c>
      <c r="BG16" s="258"/>
      <c r="BH16" s="253">
        <v>0</v>
      </c>
      <c r="BI16" s="253">
        <f>$C$16*BH16</f>
        <v>0</v>
      </c>
      <c r="BJ16" s="258"/>
      <c r="BK16" s="253">
        <v>119.876</v>
      </c>
      <c r="BL16" s="253">
        <f>$C$16*BK16</f>
        <v>1445.7045600000001</v>
      </c>
      <c r="BM16" s="258"/>
      <c r="BN16" s="253">
        <v>933.74630000000002</v>
      </c>
      <c r="BO16" s="253">
        <f>$C$16*BN16</f>
        <v>11260.980378</v>
      </c>
      <c r="BP16" s="258"/>
      <c r="BQ16" s="253">
        <v>1747.0918999999999</v>
      </c>
      <c r="BR16" s="253">
        <f>$C$16*BQ16</f>
        <v>21069.928314000001</v>
      </c>
      <c r="BS16" s="258"/>
      <c r="BT16" s="253">
        <v>20401.6639</v>
      </c>
      <c r="BU16" s="253">
        <f>$C$16*BT16</f>
        <v>246044.06663400002</v>
      </c>
      <c r="BV16" s="258"/>
      <c r="BW16" s="253">
        <v>0</v>
      </c>
      <c r="BX16" s="253">
        <f>$C$16*BW16</f>
        <v>0</v>
      </c>
      <c r="BY16" s="258"/>
      <c r="BZ16" s="253">
        <v>0</v>
      </c>
      <c r="CA16" s="253">
        <f>$C$16*BZ16</f>
        <v>0</v>
      </c>
      <c r="CB16" s="258"/>
      <c r="CC16" s="253">
        <v>0</v>
      </c>
      <c r="CD16" s="253">
        <f>$C$16*CC16</f>
        <v>0</v>
      </c>
      <c r="CE16" s="258"/>
      <c r="CF16" s="253">
        <v>0</v>
      </c>
      <c r="CG16" s="253">
        <f>$C$16*CF16</f>
        <v>0</v>
      </c>
      <c r="CH16" s="258"/>
      <c r="CI16" s="253">
        <v>3252.3195999999998</v>
      </c>
      <c r="CJ16" s="253">
        <f>$C$16*CI16</f>
        <v>39222.974375999998</v>
      </c>
      <c r="CK16" s="258"/>
      <c r="CL16" s="253">
        <v>0</v>
      </c>
      <c r="CM16" s="253">
        <f>$C$16*CL16</f>
        <v>0</v>
      </c>
      <c r="CN16" s="258"/>
      <c r="CO16" s="253">
        <v>5212.9314999999997</v>
      </c>
      <c r="CP16" s="253">
        <f>$C$16*CO16</f>
        <v>62867.953889999997</v>
      </c>
      <c r="CQ16" s="258"/>
      <c r="CR16" s="253">
        <v>0</v>
      </c>
      <c r="CS16" s="253">
        <f>$C$16*CR16</f>
        <v>0</v>
      </c>
      <c r="CT16" s="258"/>
      <c r="CU16" s="253">
        <v>1237.1744000000001</v>
      </c>
      <c r="CV16" s="253">
        <f>$C$16*CU16</f>
        <v>14920.323264000002</v>
      </c>
      <c r="CW16" s="258"/>
      <c r="CX16" s="253">
        <v>4969.6832000000004</v>
      </c>
      <c r="CY16" s="253">
        <f>$C$16*CX16</f>
        <v>59934.37939200001</v>
      </c>
      <c r="CZ16" s="258"/>
      <c r="DA16" s="253">
        <v>0</v>
      </c>
      <c r="DB16" s="253">
        <f>$C$16*DA16</f>
        <v>0</v>
      </c>
      <c r="DC16" s="258"/>
      <c r="DD16" s="253">
        <v>4377.3028000000004</v>
      </c>
      <c r="DE16" s="253">
        <f>$C$16*DD16</f>
        <v>52790.271768000006</v>
      </c>
      <c r="DF16" s="258"/>
      <c r="DG16" s="253">
        <v>433.21050000000002</v>
      </c>
      <c r="DH16" s="253">
        <f>$C$16*DG16</f>
        <v>5224.5186300000005</v>
      </c>
      <c r="DI16" s="258"/>
      <c r="DJ16" s="253">
        <v>830.20730000000003</v>
      </c>
      <c r="DK16" s="253">
        <f>$C$16*DJ16</f>
        <v>10012.300038000001</v>
      </c>
      <c r="DL16" s="258"/>
      <c r="DM16" s="253">
        <v>1255.999</v>
      </c>
      <c r="DN16" s="253">
        <f>$C$16*DM16</f>
        <v>15147.347940000001</v>
      </c>
      <c r="DO16" s="258"/>
      <c r="DP16" s="253">
        <v>1696.2185999999999</v>
      </c>
      <c r="DQ16" s="253">
        <f>$C$16*DP16</f>
        <v>20456.396315999998</v>
      </c>
      <c r="DR16" s="258"/>
      <c r="DS16" s="253">
        <v>0</v>
      </c>
      <c r="DT16" s="253">
        <f>$C$16*DS16</f>
        <v>0</v>
      </c>
      <c r="DU16" s="258"/>
      <c r="DV16" s="253">
        <v>5073.5928999999996</v>
      </c>
      <c r="DW16" s="253">
        <f>$C$16*DV16</f>
        <v>61187.530374000002</v>
      </c>
      <c r="DX16" s="258"/>
      <c r="DY16" s="253">
        <v>0</v>
      </c>
      <c r="DZ16" s="253">
        <f>$C$16*DY16</f>
        <v>0</v>
      </c>
      <c r="EA16" s="258"/>
      <c r="EB16" s="253">
        <v>1734.7973999999999</v>
      </c>
      <c r="EC16" s="253">
        <f>$C$16*EB16</f>
        <v>20921.656643999999</v>
      </c>
    </row>
    <row r="17" spans="1:133" s="133" customFormat="1" x14ac:dyDescent="0.25">
      <c r="A17" s="243">
        <v>8</v>
      </c>
      <c r="B17" s="244" t="s">
        <v>246</v>
      </c>
      <c r="C17" s="245">
        <v>9.39</v>
      </c>
      <c r="E17" s="261"/>
      <c r="F17" s="253">
        <v>44377.196599999996</v>
      </c>
      <c r="G17" s="253">
        <f>$C$17*F17</f>
        <v>416701.87607399997</v>
      </c>
      <c r="H17" s="258"/>
      <c r="I17" s="253">
        <v>24904.715999999997</v>
      </c>
      <c r="J17" s="253">
        <f>$C$17*I17</f>
        <v>233855.28323999999</v>
      </c>
      <c r="K17" s="258"/>
      <c r="L17" s="253">
        <v>24832.911500000002</v>
      </c>
      <c r="M17" s="253">
        <f>$C$17*L17</f>
        <v>233181.03898500002</v>
      </c>
      <c r="N17" s="258"/>
      <c r="O17" s="253">
        <f>108611.03545-O46</f>
        <v>108197.37544999999</v>
      </c>
      <c r="P17" s="253">
        <f>$C$17*O17</f>
        <v>1015973.3554755</v>
      </c>
      <c r="Q17" s="258"/>
      <c r="R17" s="253">
        <v>23373.984600000003</v>
      </c>
      <c r="S17" s="253">
        <f>$C$17*R17</f>
        <v>219481.71539400006</v>
      </c>
      <c r="T17" s="258"/>
      <c r="U17" s="253">
        <v>7111.8194000000003</v>
      </c>
      <c r="V17" s="253">
        <f>$C$17*U17</f>
        <v>66779.984166000009</v>
      </c>
      <c r="W17" s="258"/>
      <c r="X17" s="253">
        <f>X57-(X5+X6+X7+X11+X14+X15+X16+X18+X19+X20+X21+X23+X24+X25+X26+X29+X28+X30+X31+X32+X33+X34+X35+X36+X38+X39+X40+X43+X44+X45+X46+X47+X48+X49+X50+X55)</f>
        <v>15131.909</v>
      </c>
      <c r="Y17" s="253">
        <f>$C$17*X17</f>
        <v>142088.62551000001</v>
      </c>
      <c r="Z17" s="258"/>
      <c r="AA17" s="253">
        <v>38804.156199999998</v>
      </c>
      <c r="AB17" s="253">
        <f>$C$17*AA17</f>
        <v>364371.02671800001</v>
      </c>
      <c r="AC17" s="258"/>
      <c r="AD17" s="253">
        <v>34344.9853</v>
      </c>
      <c r="AE17" s="253">
        <f>$C$17*AD17</f>
        <v>322499.41196700005</v>
      </c>
      <c r="AF17" s="258"/>
      <c r="AG17" s="253">
        <v>10272.096250000002</v>
      </c>
      <c r="AH17" s="253">
        <f>$C$17*AG17</f>
        <v>96454.983787500023</v>
      </c>
      <c r="AI17" s="258"/>
      <c r="AJ17" s="253">
        <v>55238.602299999999</v>
      </c>
      <c r="AK17" s="253">
        <f>$C$17*AJ17</f>
        <v>518690.47559700004</v>
      </c>
      <c r="AL17" s="258"/>
      <c r="AM17" s="253">
        <f>AM57-(AM5+AM6+AM7+AM11+AM14+AM15+AM16+AM18+AM19+AM20+AM21+AM23+AM24+AM25+AM26+AM28+AM29+AM30+AM31+AM32+AM33+AM34+AM35+AM38+AM39+AM40+AM43+AM44+AM45+AM47+AM48+AM49+AM50+AM55+AM46)</f>
        <v>163962.03420000011</v>
      </c>
      <c r="AN17" s="253">
        <f>$C$17*AM17</f>
        <v>1539603.5011380012</v>
      </c>
      <c r="AO17" s="258"/>
      <c r="AP17" s="253">
        <v>33981.608399999997</v>
      </c>
      <c r="AQ17" s="253">
        <f>$C$17*AP17</f>
        <v>319087.302876</v>
      </c>
      <c r="AR17" s="258"/>
      <c r="AS17" s="253">
        <v>30617.44720000001</v>
      </c>
      <c r="AT17" s="253">
        <f>$C$17*AS17</f>
        <v>287497.8292080001</v>
      </c>
      <c r="AU17" s="258"/>
      <c r="AV17" s="253">
        <v>36779.645000000004</v>
      </c>
      <c r="AW17" s="253">
        <f>$C$17*AV17</f>
        <v>345360.86655000004</v>
      </c>
      <c r="AX17" s="258"/>
      <c r="AY17" s="253">
        <v>44282.717799999969</v>
      </c>
      <c r="AZ17" s="253">
        <f>$C$17*AY17</f>
        <v>415814.72014199971</v>
      </c>
      <c r="BA17" s="258"/>
      <c r="BB17" s="253">
        <v>40296.73550000001</v>
      </c>
      <c r="BC17" s="253">
        <f>$C$17*BB17</f>
        <v>378386.34634500014</v>
      </c>
      <c r="BD17" s="258"/>
      <c r="BE17" s="253">
        <f>124566.2606-BE55</f>
        <v>124182.1106</v>
      </c>
      <c r="BF17" s="253">
        <f>$C$17*BE17</f>
        <v>1166070.018534</v>
      </c>
      <c r="BG17" s="258"/>
      <c r="BH17" s="253">
        <v>52247.958600000013</v>
      </c>
      <c r="BI17" s="253">
        <f>$C$17*BH17</f>
        <v>490608.33125400014</v>
      </c>
      <c r="BJ17" s="258"/>
      <c r="BK17" s="253">
        <v>19666.36710000001</v>
      </c>
      <c r="BL17" s="253">
        <f>$C$17*BK17</f>
        <v>184667.18706900012</v>
      </c>
      <c r="BM17" s="258"/>
      <c r="BN17" s="253">
        <f>22671.3076000001-BN55</f>
        <v>22128.337600000097</v>
      </c>
      <c r="BO17" s="253">
        <f>$C$17*BN17</f>
        <v>207785.09006400092</v>
      </c>
      <c r="BP17" s="258"/>
      <c r="BQ17" s="253">
        <v>32502.403199999997</v>
      </c>
      <c r="BR17" s="253">
        <f>$C$17*BQ17</f>
        <v>305197.56604800001</v>
      </c>
      <c r="BS17" s="258"/>
      <c r="BT17" s="253">
        <v>117973.89209999997</v>
      </c>
      <c r="BU17" s="253">
        <f>$C$17*BT17</f>
        <v>1107774.8468189999</v>
      </c>
      <c r="BV17" s="258"/>
      <c r="BW17" s="253">
        <v>57989.386800000007</v>
      </c>
      <c r="BX17" s="253">
        <f>$C$17*BW17</f>
        <v>544520.34205200011</v>
      </c>
      <c r="BY17" s="258"/>
      <c r="BZ17" s="253">
        <v>28808.9228</v>
      </c>
      <c r="CA17" s="253">
        <f>$C$17*BZ17</f>
        <v>270515.78509200003</v>
      </c>
      <c r="CB17" s="258"/>
      <c r="CC17" s="253">
        <v>237312.06680000003</v>
      </c>
      <c r="CD17" s="253">
        <f>$C$17*CC17</f>
        <v>2228360.3072520006</v>
      </c>
      <c r="CE17" s="258"/>
      <c r="CF17" s="253">
        <v>115761.5052</v>
      </c>
      <c r="CG17" s="253">
        <f>$C$17*CF17</f>
        <v>1087000.5338280001</v>
      </c>
      <c r="CH17" s="258"/>
      <c r="CI17" s="253">
        <v>111384.31259999998</v>
      </c>
      <c r="CJ17" s="253">
        <f>$C$17*CI17</f>
        <v>1045898.6953139998</v>
      </c>
      <c r="CK17" s="258"/>
      <c r="CL17" s="253">
        <v>60117.427800000005</v>
      </c>
      <c r="CM17" s="253">
        <f>$C$17*CL17</f>
        <v>564502.64704200008</v>
      </c>
      <c r="CN17" s="258"/>
      <c r="CO17" s="253">
        <v>166423.76109999995</v>
      </c>
      <c r="CP17" s="253">
        <f>$C$17*CO17</f>
        <v>1562719.1167289997</v>
      </c>
      <c r="CQ17" s="258"/>
      <c r="CR17" s="253">
        <v>27530.382399999988</v>
      </c>
      <c r="CS17" s="253">
        <f>$C$17*CR17</f>
        <v>258510.29073599991</v>
      </c>
      <c r="CT17" s="258"/>
      <c r="CU17" s="253">
        <v>18057.485000000001</v>
      </c>
      <c r="CV17" s="253">
        <f>$C$17*CU17</f>
        <v>169559.78415000002</v>
      </c>
      <c r="CW17" s="258"/>
      <c r="CX17" s="253">
        <v>59952.739999999962</v>
      </c>
      <c r="CY17" s="253">
        <f>$C$17*CX17</f>
        <v>562956.22859999968</v>
      </c>
      <c r="CZ17" s="258"/>
      <c r="DA17" s="253">
        <v>36811.841199999995</v>
      </c>
      <c r="DB17" s="253">
        <f>$C$17*DA17</f>
        <v>345663.188868</v>
      </c>
      <c r="DC17" s="258"/>
      <c r="DD17" s="253">
        <v>146335.82055</v>
      </c>
      <c r="DE17" s="253">
        <f>$C$17*DD17</f>
        <v>1374093.3549645001</v>
      </c>
      <c r="DF17" s="258"/>
      <c r="DG17" s="253">
        <v>2946.42</v>
      </c>
      <c r="DH17" s="253">
        <f>$C$17*DG17</f>
        <v>27666.883800000003</v>
      </c>
      <c r="DI17" s="258"/>
      <c r="DJ17" s="253">
        <v>27682.392299999992</v>
      </c>
      <c r="DK17" s="253">
        <f>$C$17*DJ17</f>
        <v>259937.66369699995</v>
      </c>
      <c r="DL17" s="258"/>
      <c r="DM17" s="253">
        <v>1531.0142000000196</v>
      </c>
      <c r="DN17" s="253">
        <f>$C$17*DM17</f>
        <v>14376.223338000185</v>
      </c>
      <c r="DO17" s="258"/>
      <c r="DP17" s="253">
        <v>80947.07190000001</v>
      </c>
      <c r="DQ17" s="253">
        <f>$C$17*DP17</f>
        <v>760093.00514100015</v>
      </c>
      <c r="DR17" s="258"/>
      <c r="DS17" s="253">
        <v>38859.428650000016</v>
      </c>
      <c r="DT17" s="253">
        <f>$C$17*DS17</f>
        <v>364890.03502350015</v>
      </c>
      <c r="DU17" s="258"/>
      <c r="DV17" s="253">
        <v>31920.877199999988</v>
      </c>
      <c r="DW17" s="253">
        <f>$C$17*DV17</f>
        <v>299737.03690799989</v>
      </c>
      <c r="DX17" s="258"/>
      <c r="DY17" s="253">
        <v>17855.598700000031</v>
      </c>
      <c r="DZ17" s="253">
        <f>$C$17*DY17</f>
        <v>167664.0717930003</v>
      </c>
      <c r="EA17" s="258"/>
      <c r="EB17" s="253">
        <f>52881.23585-EB55</f>
        <v>52218.976149999995</v>
      </c>
      <c r="EC17" s="253">
        <f>$C$17*EB17</f>
        <v>490336.18604850001</v>
      </c>
    </row>
    <row r="18" spans="1:133" s="133" customFormat="1" ht="15" customHeight="1" x14ac:dyDescent="0.25">
      <c r="A18" s="243">
        <v>9</v>
      </c>
      <c r="B18" s="244" t="s">
        <v>247</v>
      </c>
      <c r="C18" s="245"/>
      <c r="F18" s="253">
        <v>0</v>
      </c>
      <c r="G18" s="253"/>
      <c r="H18" s="258"/>
      <c r="I18" s="253">
        <v>0</v>
      </c>
      <c r="J18" s="253"/>
      <c r="K18" s="258"/>
      <c r="L18" s="253">
        <v>75</v>
      </c>
      <c r="M18" s="253"/>
      <c r="N18" s="258"/>
      <c r="O18" s="253">
        <v>0</v>
      </c>
      <c r="P18" s="253"/>
      <c r="Q18" s="258"/>
      <c r="R18" s="253">
        <v>0</v>
      </c>
      <c r="S18" s="253"/>
      <c r="T18" s="258"/>
      <c r="U18" s="253">
        <v>0</v>
      </c>
      <c r="V18" s="253"/>
      <c r="W18" s="258"/>
      <c r="X18" s="253">
        <v>1200</v>
      </c>
      <c r="Y18" s="253"/>
      <c r="Z18" s="258"/>
      <c r="AA18" s="253">
        <v>0</v>
      </c>
      <c r="AB18" s="253"/>
      <c r="AC18" s="258"/>
      <c r="AD18" s="253">
        <v>919.18430000000001</v>
      </c>
      <c r="AE18" s="253"/>
      <c r="AF18" s="258"/>
      <c r="AG18" s="253">
        <v>0</v>
      </c>
      <c r="AH18" s="253"/>
      <c r="AI18" s="258"/>
      <c r="AJ18" s="253">
        <v>0</v>
      </c>
      <c r="AK18" s="253"/>
      <c r="AL18" s="258"/>
      <c r="AM18" s="253">
        <v>2459.5138999999999</v>
      </c>
      <c r="AN18" s="253"/>
      <c r="AO18" s="258"/>
      <c r="AP18" s="253">
        <v>0</v>
      </c>
      <c r="AQ18" s="253"/>
      <c r="AR18" s="258"/>
      <c r="AS18" s="253">
        <v>0</v>
      </c>
      <c r="AT18" s="253"/>
      <c r="AU18" s="258"/>
      <c r="AV18" s="253">
        <v>0</v>
      </c>
      <c r="AW18" s="253"/>
      <c r="AX18" s="258"/>
      <c r="AY18" s="253">
        <v>0</v>
      </c>
      <c r="AZ18" s="253"/>
      <c r="BA18" s="258"/>
      <c r="BB18" s="253">
        <v>0</v>
      </c>
      <c r="BC18" s="253"/>
      <c r="BD18" s="258"/>
      <c r="BE18" s="253">
        <v>0</v>
      </c>
      <c r="BF18" s="253"/>
      <c r="BG18" s="258"/>
      <c r="BH18" s="253">
        <v>0</v>
      </c>
      <c r="BI18" s="253"/>
      <c r="BJ18" s="258"/>
      <c r="BK18" s="253">
        <v>0</v>
      </c>
      <c r="BL18" s="253"/>
      <c r="BM18" s="258"/>
      <c r="BN18" s="253">
        <v>0</v>
      </c>
      <c r="BO18" s="253"/>
      <c r="BP18" s="258"/>
      <c r="BQ18" s="253">
        <v>0</v>
      </c>
      <c r="BR18" s="253"/>
      <c r="BS18" s="258"/>
      <c r="BT18" s="253">
        <v>0</v>
      </c>
      <c r="BU18" s="253"/>
      <c r="BV18" s="258"/>
      <c r="BW18" s="253">
        <v>1703.0371</v>
      </c>
      <c r="BX18" s="253"/>
      <c r="BY18" s="258"/>
      <c r="BZ18" s="253">
        <v>0</v>
      </c>
      <c r="CA18" s="253"/>
      <c r="CB18" s="258"/>
      <c r="CC18" s="253">
        <v>6293.8041999999996</v>
      </c>
      <c r="CD18" s="253"/>
      <c r="CE18" s="258"/>
      <c r="CF18" s="253">
        <v>8985.5000999999993</v>
      </c>
      <c r="CG18" s="253"/>
      <c r="CH18" s="258"/>
      <c r="CI18" s="253">
        <v>0</v>
      </c>
      <c r="CJ18" s="253"/>
      <c r="CK18" s="258"/>
      <c r="CL18" s="253">
        <v>0</v>
      </c>
      <c r="CM18" s="253"/>
      <c r="CN18" s="258"/>
      <c r="CO18" s="253">
        <v>3378.982</v>
      </c>
      <c r="CP18" s="253"/>
      <c r="CQ18" s="258"/>
      <c r="CR18" s="253">
        <v>750</v>
      </c>
      <c r="CS18" s="253"/>
      <c r="CT18" s="258"/>
      <c r="CU18" s="253">
        <v>750</v>
      </c>
      <c r="CV18" s="253"/>
      <c r="CW18" s="258"/>
      <c r="CX18" s="253">
        <v>19294.8125</v>
      </c>
      <c r="CY18" s="253"/>
      <c r="CZ18" s="258"/>
      <c r="DA18" s="253">
        <v>3461.5603000000001</v>
      </c>
      <c r="DB18" s="253"/>
      <c r="DC18" s="258"/>
      <c r="DD18" s="253">
        <v>6781.7673999999997</v>
      </c>
      <c r="DE18" s="253"/>
      <c r="DF18" s="258"/>
      <c r="DG18" s="253">
        <v>0</v>
      </c>
      <c r="DH18" s="253"/>
      <c r="DI18" s="258"/>
      <c r="DJ18" s="253">
        <v>445.71530000000001</v>
      </c>
      <c r="DK18" s="253"/>
      <c r="DL18" s="258"/>
      <c r="DM18" s="253">
        <v>0</v>
      </c>
      <c r="DN18" s="253"/>
      <c r="DO18" s="258"/>
      <c r="DP18" s="253">
        <v>0</v>
      </c>
      <c r="DQ18" s="253"/>
      <c r="DR18" s="258"/>
      <c r="DS18" s="253">
        <v>5556.1626999999999</v>
      </c>
      <c r="DT18" s="253"/>
      <c r="DU18" s="258"/>
      <c r="DV18" s="253">
        <v>0</v>
      </c>
      <c r="DW18" s="253"/>
      <c r="DX18" s="258"/>
      <c r="DY18" s="253">
        <v>0</v>
      </c>
      <c r="DZ18" s="253"/>
      <c r="EA18" s="258"/>
      <c r="EB18" s="253">
        <v>0</v>
      </c>
      <c r="EC18" s="253"/>
    </row>
    <row r="19" spans="1:133" s="133" customFormat="1" x14ac:dyDescent="0.25">
      <c r="A19" s="243">
        <v>10</v>
      </c>
      <c r="B19" s="244" t="s">
        <v>248</v>
      </c>
      <c r="C19" s="245">
        <v>69.790000000000006</v>
      </c>
      <c r="F19" s="253">
        <v>2422.5538999999999</v>
      </c>
      <c r="G19" s="253">
        <f>$C$19*F19</f>
        <v>169070.036681</v>
      </c>
      <c r="H19" s="258"/>
      <c r="I19" s="253">
        <v>0</v>
      </c>
      <c r="J19" s="253">
        <f>$C$19*I19</f>
        <v>0</v>
      </c>
      <c r="K19" s="258"/>
      <c r="L19" s="253">
        <v>1879.0261</v>
      </c>
      <c r="M19" s="253">
        <f>$C$19*L19</f>
        <v>131137.23151900002</v>
      </c>
      <c r="N19" s="258"/>
      <c r="O19" s="253">
        <v>15452.999</v>
      </c>
      <c r="P19" s="253">
        <f>$C$19*O19</f>
        <v>1078464.80021</v>
      </c>
      <c r="Q19" s="258"/>
      <c r="R19" s="253">
        <v>1162.0481</v>
      </c>
      <c r="S19" s="253">
        <f>$C$19*R19</f>
        <v>81099.336899000002</v>
      </c>
      <c r="T19" s="258"/>
      <c r="U19" s="253">
        <v>0</v>
      </c>
      <c r="V19" s="253">
        <f>$C$19*U19</f>
        <v>0</v>
      </c>
      <c r="W19" s="258"/>
      <c r="X19" s="253">
        <v>3797.7222999999999</v>
      </c>
      <c r="Y19" s="253">
        <f>$C$19*X19</f>
        <v>265043.03931700002</v>
      </c>
      <c r="Z19" s="258"/>
      <c r="AA19" s="253">
        <v>4251.75</v>
      </c>
      <c r="AB19" s="253">
        <f>$C$19*AA19</f>
        <v>296729.63250000001</v>
      </c>
      <c r="AC19" s="258"/>
      <c r="AD19" s="253">
        <v>4251.7455</v>
      </c>
      <c r="AE19" s="253">
        <f>$C$19*AD19</f>
        <v>296729.31844500004</v>
      </c>
      <c r="AF19" s="258"/>
      <c r="AG19" s="253">
        <v>810.66120000000001</v>
      </c>
      <c r="AH19" s="253">
        <f>$C$19*AG19</f>
        <v>56576.045148000005</v>
      </c>
      <c r="AI19" s="258"/>
      <c r="AJ19" s="253">
        <v>2012.6098999999999</v>
      </c>
      <c r="AK19" s="253">
        <f>$C$19*AJ19</f>
        <v>140460.04492099999</v>
      </c>
      <c r="AL19" s="258"/>
      <c r="AM19" s="253">
        <v>9595.9467000000004</v>
      </c>
      <c r="AN19" s="253">
        <f>$C$19*AM19</f>
        <v>669701.12019300007</v>
      </c>
      <c r="AO19" s="258"/>
      <c r="AP19" s="253">
        <v>3055.0953999999997</v>
      </c>
      <c r="AQ19" s="253">
        <f>$C$19*AP19</f>
        <v>213215.10796600001</v>
      </c>
      <c r="AR19" s="258"/>
      <c r="AS19" s="253">
        <v>3076.1550999999999</v>
      </c>
      <c r="AT19" s="253">
        <f>$C$19*AS19</f>
        <v>214684.86442900001</v>
      </c>
      <c r="AU19" s="258"/>
      <c r="AV19" s="253">
        <v>0</v>
      </c>
      <c r="AW19" s="253">
        <f>$C$19*AV19</f>
        <v>0</v>
      </c>
      <c r="AX19" s="258"/>
      <c r="AY19" s="253">
        <v>0</v>
      </c>
      <c r="AZ19" s="253">
        <f>$C$19*AY19</f>
        <v>0</v>
      </c>
      <c r="BA19" s="258"/>
      <c r="BB19" s="253">
        <v>6878.8307000000004</v>
      </c>
      <c r="BC19" s="253">
        <f>$C$19*BB19</f>
        <v>480073.59455300006</v>
      </c>
      <c r="BD19" s="258"/>
      <c r="BE19" s="253">
        <v>3797.7222999999999</v>
      </c>
      <c r="BF19" s="253">
        <f>$C$19*BE19</f>
        <v>265043.03931700002</v>
      </c>
      <c r="BG19" s="258"/>
      <c r="BH19" s="253">
        <v>5587.4993999999997</v>
      </c>
      <c r="BI19" s="253">
        <f>$C$19*BH19</f>
        <v>389951.58312600001</v>
      </c>
      <c r="BJ19" s="258"/>
      <c r="BK19" s="253">
        <v>1062.9359999999999</v>
      </c>
      <c r="BL19" s="253">
        <f>$C$19*BK19</f>
        <v>74182.303440000003</v>
      </c>
      <c r="BM19" s="258"/>
      <c r="BN19" s="253">
        <v>7361.0553</v>
      </c>
      <c r="BO19" s="253">
        <f>$C$19*BN19</f>
        <v>513728.04938700004</v>
      </c>
      <c r="BP19" s="258"/>
      <c r="BQ19" s="253">
        <v>8233.3500999999997</v>
      </c>
      <c r="BR19" s="253">
        <f>$C$19*BQ19</f>
        <v>574605.50347900006</v>
      </c>
      <c r="BS19" s="258"/>
      <c r="BT19" s="253">
        <v>0</v>
      </c>
      <c r="BU19" s="253">
        <f>$C$19*BT19</f>
        <v>0</v>
      </c>
      <c r="BV19" s="258"/>
      <c r="BW19" s="253">
        <v>4133.5987999999998</v>
      </c>
      <c r="BX19" s="253">
        <f>$C$19*BW19</f>
        <v>288483.86025199998</v>
      </c>
      <c r="BY19" s="258"/>
      <c r="BZ19" s="253">
        <v>1376.5544</v>
      </c>
      <c r="CA19" s="253">
        <f>$C$19*BZ19</f>
        <v>96069.731576000006</v>
      </c>
      <c r="CB19" s="258"/>
      <c r="CC19" s="253">
        <v>3978.5077000000001</v>
      </c>
      <c r="CD19" s="253">
        <f>$C$19*CC19</f>
        <v>277660.05238300003</v>
      </c>
      <c r="CE19" s="258"/>
      <c r="CF19" s="253">
        <v>6838.9351999999999</v>
      </c>
      <c r="CG19" s="253">
        <f>$C$19*CF19</f>
        <v>477289.28760800004</v>
      </c>
      <c r="CH19" s="258"/>
      <c r="CI19" s="253">
        <v>8216.8647000000001</v>
      </c>
      <c r="CJ19" s="253">
        <f>$C$19*CI19</f>
        <v>573454.98741300008</v>
      </c>
      <c r="CK19" s="258"/>
      <c r="CL19" s="253">
        <v>2978.1491000000001</v>
      </c>
      <c r="CM19" s="253">
        <f>$C$19*CL19</f>
        <v>207845.02568900003</v>
      </c>
      <c r="CN19" s="258"/>
      <c r="CO19" s="253">
        <v>16731.859499999999</v>
      </c>
      <c r="CP19" s="253">
        <f>$C$19*CO19</f>
        <v>1167716.474505</v>
      </c>
      <c r="CQ19" s="258"/>
      <c r="CR19" s="253">
        <v>3967.0412999999999</v>
      </c>
      <c r="CS19" s="253">
        <f>$C$19*CR19</f>
        <v>276859.81232700002</v>
      </c>
      <c r="CT19" s="258"/>
      <c r="CU19" s="253">
        <v>4606.3675000000003</v>
      </c>
      <c r="CV19" s="253">
        <f>$C$19*CU19</f>
        <v>321478.38782500004</v>
      </c>
      <c r="CW19" s="258"/>
      <c r="CX19" s="253">
        <v>4788.6214</v>
      </c>
      <c r="CY19" s="253">
        <f>$C$19*CX19</f>
        <v>334197.88750600006</v>
      </c>
      <c r="CZ19" s="258"/>
      <c r="DA19" s="253">
        <v>4335.3045000000002</v>
      </c>
      <c r="DB19" s="253">
        <f>$C$19*DA19</f>
        <v>302560.90105500002</v>
      </c>
      <c r="DC19" s="258"/>
      <c r="DD19" s="253">
        <v>19642.216499999999</v>
      </c>
      <c r="DE19" s="253">
        <f>$C$19*DD19</f>
        <v>1370830.289535</v>
      </c>
      <c r="DF19" s="258"/>
      <c r="DG19" s="253">
        <v>0</v>
      </c>
      <c r="DH19" s="253">
        <f>$C$19*DG19</f>
        <v>0</v>
      </c>
      <c r="DI19" s="258"/>
      <c r="DJ19" s="253">
        <v>0</v>
      </c>
      <c r="DK19" s="253">
        <f>$C$19*DJ19</f>
        <v>0</v>
      </c>
      <c r="DL19" s="258"/>
      <c r="DM19" s="253">
        <v>0</v>
      </c>
      <c r="DN19" s="253">
        <f>$C$19*DM19</f>
        <v>0</v>
      </c>
      <c r="DO19" s="258"/>
      <c r="DP19" s="253">
        <v>0</v>
      </c>
      <c r="DQ19" s="253">
        <f>$C$19*DP19</f>
        <v>0</v>
      </c>
      <c r="DR19" s="258"/>
      <c r="DS19" s="253">
        <v>0</v>
      </c>
      <c r="DT19" s="253">
        <f>$C$19*DS19</f>
        <v>0</v>
      </c>
      <c r="DU19" s="258"/>
      <c r="DV19" s="253">
        <v>0</v>
      </c>
      <c r="DW19" s="253">
        <f>$C$19*DV19</f>
        <v>0</v>
      </c>
      <c r="DX19" s="258"/>
      <c r="DY19" s="253">
        <v>0</v>
      </c>
      <c r="DZ19" s="253">
        <f>$C$19*DY19</f>
        <v>0</v>
      </c>
      <c r="EA19" s="258"/>
      <c r="EB19" s="253">
        <v>6474.1907000000001</v>
      </c>
      <c r="EC19" s="253">
        <f>$C$19*EB19</f>
        <v>451833.76895300002</v>
      </c>
    </row>
    <row r="20" spans="1:133" s="133" customFormat="1" x14ac:dyDescent="0.25">
      <c r="A20" s="243">
        <v>11</v>
      </c>
      <c r="B20" s="244" t="s">
        <v>249</v>
      </c>
      <c r="C20" s="245"/>
      <c r="F20" s="253">
        <v>453.12849999999997</v>
      </c>
      <c r="G20" s="253"/>
      <c r="H20" s="258"/>
      <c r="I20" s="253">
        <v>0</v>
      </c>
      <c r="J20" s="253"/>
      <c r="K20" s="258"/>
      <c r="L20" s="253">
        <v>0</v>
      </c>
      <c r="M20" s="253"/>
      <c r="N20" s="258"/>
      <c r="O20" s="253">
        <v>516.64689999999996</v>
      </c>
      <c r="P20" s="253"/>
      <c r="Q20" s="258"/>
      <c r="R20" s="253">
        <v>0</v>
      </c>
      <c r="S20" s="253"/>
      <c r="T20" s="258"/>
      <c r="U20" s="253">
        <v>0</v>
      </c>
      <c r="V20" s="253"/>
      <c r="W20" s="258"/>
      <c r="X20" s="253">
        <v>213.40790000000001</v>
      </c>
      <c r="Y20" s="253"/>
      <c r="Z20" s="258"/>
      <c r="AA20" s="253">
        <v>289.18619999999999</v>
      </c>
      <c r="AB20" s="253"/>
      <c r="AC20" s="258"/>
      <c r="AD20" s="253">
        <v>657.25409999999999</v>
      </c>
      <c r="AE20" s="253"/>
      <c r="AF20" s="258"/>
      <c r="AG20" s="253">
        <v>0</v>
      </c>
      <c r="AH20" s="253"/>
      <c r="AI20" s="258"/>
      <c r="AJ20" s="253">
        <v>478.9477</v>
      </c>
      <c r="AK20" s="253"/>
      <c r="AL20" s="258"/>
      <c r="AM20" s="253">
        <v>2507.3903500000001</v>
      </c>
      <c r="AN20" s="253"/>
      <c r="AO20" s="258"/>
      <c r="AP20" s="253">
        <v>2072.0118000000002</v>
      </c>
      <c r="AQ20" s="253"/>
      <c r="AR20" s="258"/>
      <c r="AS20" s="253">
        <v>2782.7548000000002</v>
      </c>
      <c r="AT20" s="253"/>
      <c r="AU20" s="258"/>
      <c r="AV20" s="253">
        <v>471.55880000000002</v>
      </c>
      <c r="AW20" s="253"/>
      <c r="AX20" s="258"/>
      <c r="AY20" s="253">
        <v>0</v>
      </c>
      <c r="AZ20" s="253"/>
      <c r="BA20" s="258"/>
      <c r="BB20" s="253">
        <v>298.5446</v>
      </c>
      <c r="BC20" s="253"/>
      <c r="BD20" s="258"/>
      <c r="BE20" s="253">
        <v>2951.8382000000001</v>
      </c>
      <c r="BF20" s="253"/>
      <c r="BG20" s="258"/>
      <c r="BH20" s="253">
        <v>0</v>
      </c>
      <c r="BI20" s="253"/>
      <c r="BJ20" s="258"/>
      <c r="BK20" s="253">
        <v>0</v>
      </c>
      <c r="BL20" s="253"/>
      <c r="BM20" s="258"/>
      <c r="BN20" s="253">
        <v>2144.2453</v>
      </c>
      <c r="BO20" s="253"/>
      <c r="BP20" s="258"/>
      <c r="BQ20" s="253">
        <v>0</v>
      </c>
      <c r="BR20" s="253"/>
      <c r="BS20" s="258"/>
      <c r="BT20" s="253">
        <v>0</v>
      </c>
      <c r="BU20" s="253"/>
      <c r="BV20" s="258"/>
      <c r="BW20" s="253">
        <v>331.892</v>
      </c>
      <c r="BX20" s="253"/>
      <c r="BY20" s="258"/>
      <c r="BZ20" s="253">
        <v>0</v>
      </c>
      <c r="CA20" s="253"/>
      <c r="CB20" s="258"/>
      <c r="CC20" s="253">
        <v>315.22660000000002</v>
      </c>
      <c r="CD20" s="253"/>
      <c r="CE20" s="258"/>
      <c r="CF20" s="253">
        <v>974.88109999999995</v>
      </c>
      <c r="CG20" s="253"/>
      <c r="CH20" s="258"/>
      <c r="CI20" s="253">
        <v>0</v>
      </c>
      <c r="CJ20" s="253"/>
      <c r="CK20" s="258"/>
      <c r="CL20" s="253">
        <v>0</v>
      </c>
      <c r="CM20" s="253"/>
      <c r="CN20" s="258"/>
      <c r="CO20" s="253">
        <v>1708.0336</v>
      </c>
      <c r="CP20" s="253"/>
      <c r="CQ20" s="258"/>
      <c r="CR20" s="253">
        <v>484.78199999999998</v>
      </c>
      <c r="CS20" s="253"/>
      <c r="CT20" s="258"/>
      <c r="CU20" s="253">
        <v>316</v>
      </c>
      <c r="CV20" s="253"/>
      <c r="CW20" s="258"/>
      <c r="CX20" s="253">
        <v>629.27049999999997</v>
      </c>
      <c r="CY20" s="253"/>
      <c r="CZ20" s="258"/>
      <c r="DA20" s="253">
        <v>493.18009999999998</v>
      </c>
      <c r="DB20" s="253"/>
      <c r="DC20" s="258"/>
      <c r="DD20" s="253">
        <v>1997.9933000000001</v>
      </c>
      <c r="DE20" s="253"/>
      <c r="DF20" s="258"/>
      <c r="DG20" s="253">
        <v>0</v>
      </c>
      <c r="DH20" s="253"/>
      <c r="DI20" s="258"/>
      <c r="DJ20" s="253">
        <v>589.24279999999999</v>
      </c>
      <c r="DK20" s="253"/>
      <c r="DL20" s="258"/>
      <c r="DM20" s="253">
        <v>0</v>
      </c>
      <c r="DN20" s="253"/>
      <c r="DO20" s="258"/>
      <c r="DP20" s="253">
        <v>0</v>
      </c>
      <c r="DQ20" s="253"/>
      <c r="DR20" s="258"/>
      <c r="DS20" s="253">
        <v>0</v>
      </c>
      <c r="DT20" s="253"/>
      <c r="DU20" s="258"/>
      <c r="DV20" s="253">
        <v>0</v>
      </c>
      <c r="DW20" s="253"/>
      <c r="DX20" s="258"/>
      <c r="DY20" s="253">
        <v>316.83449999999999</v>
      </c>
      <c r="DZ20" s="253"/>
      <c r="EA20" s="258"/>
      <c r="EB20" s="253">
        <v>1795.6786999999999</v>
      </c>
      <c r="EC20" s="253"/>
    </row>
    <row r="21" spans="1:133" s="133" customFormat="1" ht="15" customHeight="1" x14ac:dyDescent="0.25">
      <c r="A21" s="243">
        <v>12</v>
      </c>
      <c r="B21" s="244" t="s">
        <v>250</v>
      </c>
      <c r="C21" s="245">
        <v>162.13</v>
      </c>
      <c r="F21" s="253">
        <v>1173.6377</v>
      </c>
      <c r="G21" s="253">
        <f>$C$21*F21</f>
        <v>190281.880301</v>
      </c>
      <c r="H21" s="258"/>
      <c r="I21" s="253">
        <v>0</v>
      </c>
      <c r="J21" s="253">
        <f>$C$21*I21</f>
        <v>0</v>
      </c>
      <c r="K21" s="258"/>
      <c r="L21" s="253">
        <v>1143.3279</v>
      </c>
      <c r="M21" s="253">
        <f>$C$21*L21</f>
        <v>185367.752427</v>
      </c>
      <c r="N21" s="258"/>
      <c r="O21" s="253">
        <v>1788.1796999999999</v>
      </c>
      <c r="P21" s="253">
        <f>$C$21*O21</f>
        <v>289917.574761</v>
      </c>
      <c r="Q21" s="258"/>
      <c r="R21" s="253">
        <v>450</v>
      </c>
      <c r="S21" s="253">
        <f>$C$21*R21</f>
        <v>72958.5</v>
      </c>
      <c r="T21" s="258"/>
      <c r="U21" s="253">
        <v>150</v>
      </c>
      <c r="V21" s="253">
        <f>$C$21*U21</f>
        <v>24319.5</v>
      </c>
      <c r="W21" s="258"/>
      <c r="X21" s="253">
        <v>300</v>
      </c>
      <c r="Y21" s="253">
        <f>$C$21*X21</f>
        <v>48639</v>
      </c>
      <c r="Z21" s="258"/>
      <c r="AA21" s="253">
        <v>303</v>
      </c>
      <c r="AB21" s="253">
        <f>$C$21*AA21</f>
        <v>49125.39</v>
      </c>
      <c r="AC21" s="258"/>
      <c r="AD21" s="253">
        <v>2064.7446</v>
      </c>
      <c r="AE21" s="253">
        <f>$C$21*AD21</f>
        <v>334757.041998</v>
      </c>
      <c r="AF21" s="258"/>
      <c r="AG21" s="253">
        <v>150</v>
      </c>
      <c r="AH21" s="253">
        <f>$C$21*AG21</f>
        <v>24319.5</v>
      </c>
      <c r="AI21" s="258"/>
      <c r="AJ21" s="253">
        <v>1352.6585</v>
      </c>
      <c r="AK21" s="253">
        <f>$C$21*AJ21</f>
        <v>219306.52260500001</v>
      </c>
      <c r="AL21" s="258"/>
      <c r="AM21" s="253">
        <v>2457.1075000000001</v>
      </c>
      <c r="AN21" s="253">
        <f>$C$21*AM21</f>
        <v>398370.83897500002</v>
      </c>
      <c r="AO21" s="258"/>
      <c r="AP21" s="253">
        <v>1030.3883000000001</v>
      </c>
      <c r="AQ21" s="253">
        <f>$C$21*AP21</f>
        <v>167056.855079</v>
      </c>
      <c r="AR21" s="258"/>
      <c r="AS21" s="253">
        <v>1496</v>
      </c>
      <c r="AT21" s="253">
        <f>$C$21*AS21</f>
        <v>242546.47999999998</v>
      </c>
      <c r="AU21" s="258"/>
      <c r="AV21" s="253">
        <v>300</v>
      </c>
      <c r="AW21" s="253">
        <f>$C$21*AV21</f>
        <v>48639</v>
      </c>
      <c r="AX21" s="258"/>
      <c r="AY21" s="253">
        <v>600</v>
      </c>
      <c r="AZ21" s="253">
        <f>$C$21*AY21</f>
        <v>97278</v>
      </c>
      <c r="BA21" s="258"/>
      <c r="BB21" s="253">
        <v>591.27700000000004</v>
      </c>
      <c r="BC21" s="253">
        <f>$C$21*BB21</f>
        <v>95863.740010000009</v>
      </c>
      <c r="BD21" s="258"/>
      <c r="BE21" s="253">
        <v>1646</v>
      </c>
      <c r="BF21" s="253">
        <f>$C$21*BE21</f>
        <v>266865.98</v>
      </c>
      <c r="BG21" s="258"/>
      <c r="BH21" s="253">
        <v>750</v>
      </c>
      <c r="BI21" s="253">
        <f>$C$21*BH21</f>
        <v>121597.5</v>
      </c>
      <c r="BJ21" s="258"/>
      <c r="BK21" s="253">
        <v>150</v>
      </c>
      <c r="BL21" s="253">
        <f>$C$21*BK21</f>
        <v>24319.5</v>
      </c>
      <c r="BM21" s="258"/>
      <c r="BN21" s="253">
        <v>2281.9472999999998</v>
      </c>
      <c r="BO21" s="253">
        <f>$C$21*BN21</f>
        <v>369972.11574899993</v>
      </c>
      <c r="BP21" s="258"/>
      <c r="BQ21" s="253">
        <v>1097.3724</v>
      </c>
      <c r="BR21" s="253">
        <f>$C$21*BQ21</f>
        <v>177916.98721199998</v>
      </c>
      <c r="BS21" s="258"/>
      <c r="BT21" s="253">
        <v>1646</v>
      </c>
      <c r="BU21" s="253">
        <f>$C$21*BT21</f>
        <v>266865.98</v>
      </c>
      <c r="BV21" s="258"/>
      <c r="BW21" s="253">
        <v>1338.1042</v>
      </c>
      <c r="BX21" s="253">
        <f>$C$21*BW21</f>
        <v>216946.833946</v>
      </c>
      <c r="BY21" s="258"/>
      <c r="BZ21" s="253">
        <v>409.31220000000002</v>
      </c>
      <c r="CA21" s="253">
        <f>$C$21*BZ21</f>
        <v>66361.786986000006</v>
      </c>
      <c r="CB21" s="258"/>
      <c r="CC21" s="253">
        <v>1905.5473</v>
      </c>
      <c r="CD21" s="253">
        <f>$C$21*CC21</f>
        <v>308946.38374899997</v>
      </c>
      <c r="CE21" s="258"/>
      <c r="CF21" s="253">
        <v>911.51089999999999</v>
      </c>
      <c r="CG21" s="253">
        <f>$C$21*CF21</f>
        <v>147783.26221699998</v>
      </c>
      <c r="CH21" s="258"/>
      <c r="CI21" s="253">
        <v>1796</v>
      </c>
      <c r="CJ21" s="253">
        <f>$C$21*CI21</f>
        <v>291185.48</v>
      </c>
      <c r="CK21" s="258"/>
      <c r="CL21" s="253">
        <v>1957.4024999999999</v>
      </c>
      <c r="CM21" s="253">
        <f>$C$21*CL21</f>
        <v>317353.66732499999</v>
      </c>
      <c r="CN21" s="258"/>
      <c r="CO21" s="253">
        <v>3019.2413999999999</v>
      </c>
      <c r="CP21" s="253">
        <f>$C$21*CO21</f>
        <v>489509.608182</v>
      </c>
      <c r="CQ21" s="258"/>
      <c r="CR21" s="253">
        <v>1646</v>
      </c>
      <c r="CS21" s="253">
        <f>$C$21*CR21</f>
        <v>266865.98</v>
      </c>
      <c r="CT21" s="258"/>
      <c r="CU21" s="253">
        <v>450</v>
      </c>
      <c r="CV21" s="253">
        <f>$C$21*CU21</f>
        <v>72958.5</v>
      </c>
      <c r="CW21" s="258"/>
      <c r="CX21" s="253">
        <v>2546</v>
      </c>
      <c r="CY21" s="253">
        <f>$C$21*CX21</f>
        <v>412782.98</v>
      </c>
      <c r="CZ21" s="258"/>
      <c r="DA21" s="253">
        <v>1036.04</v>
      </c>
      <c r="DB21" s="253">
        <f>$C$21*DA21</f>
        <v>167973.16519999999</v>
      </c>
      <c r="DC21" s="258"/>
      <c r="DD21" s="253">
        <v>6584</v>
      </c>
      <c r="DE21" s="253">
        <f>$C$21*DD21</f>
        <v>1067463.92</v>
      </c>
      <c r="DF21" s="258"/>
      <c r="DG21" s="253">
        <v>150</v>
      </c>
      <c r="DH21" s="253">
        <f>$C$21*DG21</f>
        <v>24319.5</v>
      </c>
      <c r="DI21" s="258"/>
      <c r="DJ21" s="253">
        <v>300</v>
      </c>
      <c r="DK21" s="253">
        <f>$C$21*DJ21</f>
        <v>48639</v>
      </c>
      <c r="DL21" s="258"/>
      <c r="DM21" s="253">
        <v>150</v>
      </c>
      <c r="DN21" s="253">
        <f>$C$21*DM21</f>
        <v>24319.5</v>
      </c>
      <c r="DO21" s="258"/>
      <c r="DP21" s="253">
        <v>600</v>
      </c>
      <c r="DQ21" s="253">
        <f>$C$21*DP21</f>
        <v>97278</v>
      </c>
      <c r="DR21" s="258"/>
      <c r="DS21" s="253">
        <v>1395.3329000000001</v>
      </c>
      <c r="DT21" s="253">
        <f>$C$21*DS21</f>
        <v>226225.32307700001</v>
      </c>
      <c r="DU21" s="258"/>
      <c r="DV21" s="253">
        <v>150</v>
      </c>
      <c r="DW21" s="253">
        <f>$C$21*DV21</f>
        <v>24319.5</v>
      </c>
      <c r="DX21" s="258"/>
      <c r="DY21" s="253">
        <v>300</v>
      </c>
      <c r="DZ21" s="253">
        <f>$C$21*DY21</f>
        <v>48639</v>
      </c>
      <c r="EA21" s="258"/>
      <c r="EB21" s="253">
        <v>1744.5652</v>
      </c>
      <c r="EC21" s="253">
        <f>$C$21*EB21</f>
        <v>282846.35587600002</v>
      </c>
    </row>
    <row r="22" spans="1:133" s="133" customFormat="1" x14ac:dyDescent="0.25">
      <c r="A22" s="242">
        <v>13</v>
      </c>
      <c r="B22" s="262" t="s">
        <v>251</v>
      </c>
      <c r="C22" s="245"/>
      <c r="F22" s="252"/>
      <c r="G22" s="253"/>
      <c r="H22" s="258"/>
      <c r="I22" s="252"/>
      <c r="J22" s="253"/>
      <c r="K22" s="258"/>
      <c r="L22" s="252"/>
      <c r="M22" s="253"/>
      <c r="N22" s="258"/>
      <c r="O22" s="252"/>
      <c r="P22" s="253"/>
      <c r="Q22" s="258"/>
      <c r="R22" s="252"/>
      <c r="S22" s="253"/>
      <c r="T22" s="258"/>
      <c r="U22" s="252"/>
      <c r="V22" s="253"/>
      <c r="W22" s="258"/>
      <c r="X22" s="252"/>
      <c r="Y22" s="253"/>
      <c r="Z22" s="258"/>
      <c r="AA22" s="252"/>
      <c r="AB22" s="253"/>
      <c r="AC22" s="258"/>
      <c r="AD22" s="252"/>
      <c r="AE22" s="253"/>
      <c r="AF22" s="258"/>
      <c r="AG22" s="252"/>
      <c r="AH22" s="253"/>
      <c r="AI22" s="258"/>
      <c r="AJ22" s="252"/>
      <c r="AK22" s="253"/>
      <c r="AL22" s="258"/>
      <c r="AM22" s="252"/>
      <c r="AN22" s="253"/>
      <c r="AO22" s="258"/>
      <c r="AP22" s="252"/>
      <c r="AQ22" s="253"/>
      <c r="AR22" s="258"/>
      <c r="AS22" s="252"/>
      <c r="AT22" s="253"/>
      <c r="AU22" s="258"/>
      <c r="AV22" s="252"/>
      <c r="AW22" s="253"/>
      <c r="AX22" s="258"/>
      <c r="AY22" s="252"/>
      <c r="AZ22" s="253"/>
      <c r="BA22" s="258"/>
      <c r="BB22" s="252"/>
      <c r="BC22" s="253"/>
      <c r="BD22" s="258"/>
      <c r="BE22" s="252"/>
      <c r="BF22" s="253"/>
      <c r="BG22" s="258"/>
      <c r="BH22" s="252"/>
      <c r="BI22" s="253"/>
      <c r="BJ22" s="258"/>
      <c r="BK22" s="252"/>
      <c r="BL22" s="253"/>
      <c r="BM22" s="258"/>
      <c r="BN22" s="252"/>
      <c r="BO22" s="253"/>
      <c r="BP22" s="258"/>
      <c r="BQ22" s="252"/>
      <c r="BR22" s="253"/>
      <c r="BS22" s="258"/>
      <c r="BT22" s="252"/>
      <c r="BU22" s="253"/>
      <c r="BV22" s="258"/>
      <c r="BW22" s="252"/>
      <c r="BX22" s="253"/>
      <c r="BY22" s="258"/>
      <c r="BZ22" s="252"/>
      <c r="CA22" s="253"/>
      <c r="CB22" s="258"/>
      <c r="CC22" s="252"/>
      <c r="CD22" s="253"/>
      <c r="CE22" s="258"/>
      <c r="CF22" s="252"/>
      <c r="CG22" s="253"/>
      <c r="CH22" s="258"/>
      <c r="CI22" s="252"/>
      <c r="CJ22" s="253"/>
      <c r="CK22" s="258"/>
      <c r="CL22" s="252"/>
      <c r="CM22" s="253"/>
      <c r="CN22" s="258"/>
      <c r="CO22" s="252"/>
      <c r="CP22" s="253"/>
      <c r="CQ22" s="258"/>
      <c r="CR22" s="252"/>
      <c r="CS22" s="253"/>
      <c r="CT22" s="258"/>
      <c r="CU22" s="252"/>
      <c r="CV22" s="253"/>
      <c r="CW22" s="258"/>
      <c r="CX22" s="252"/>
      <c r="CY22" s="253"/>
      <c r="CZ22" s="258"/>
      <c r="DA22" s="252"/>
      <c r="DB22" s="253"/>
      <c r="DC22" s="258"/>
      <c r="DD22" s="252"/>
      <c r="DE22" s="253"/>
      <c r="DF22" s="258"/>
      <c r="DG22" s="252"/>
      <c r="DH22" s="253"/>
      <c r="DI22" s="258"/>
      <c r="DJ22" s="252"/>
      <c r="DK22" s="253"/>
      <c r="DL22" s="258"/>
      <c r="DM22" s="252"/>
      <c r="DN22" s="253"/>
      <c r="DO22" s="258"/>
      <c r="DP22" s="252"/>
      <c r="DQ22" s="253"/>
      <c r="DR22" s="258"/>
      <c r="DS22" s="252"/>
      <c r="DT22" s="253"/>
      <c r="DU22" s="258"/>
      <c r="DV22" s="252"/>
      <c r="DW22" s="253"/>
      <c r="DX22" s="258"/>
      <c r="DY22" s="252"/>
      <c r="DZ22" s="253"/>
      <c r="EA22" s="258"/>
      <c r="EB22" s="252"/>
      <c r="EC22" s="253"/>
    </row>
    <row r="23" spans="1:133" s="133" customFormat="1" x14ac:dyDescent="0.25">
      <c r="A23" s="243" t="s">
        <v>252</v>
      </c>
      <c r="B23" s="244" t="s">
        <v>253</v>
      </c>
      <c r="C23" s="245">
        <v>83.14</v>
      </c>
      <c r="F23" s="253">
        <v>2563.2456999999999</v>
      </c>
      <c r="G23" s="253">
        <f>$C$23*F23</f>
        <v>213108.24749799998</v>
      </c>
      <c r="H23" s="258"/>
      <c r="I23" s="253">
        <v>0</v>
      </c>
      <c r="J23" s="253">
        <f>$C$23*I23</f>
        <v>0</v>
      </c>
      <c r="K23" s="258"/>
      <c r="L23" s="253">
        <v>2196.6001000000001</v>
      </c>
      <c r="M23" s="253">
        <f>$C$23*L23</f>
        <v>182625.332314</v>
      </c>
      <c r="N23" s="258"/>
      <c r="O23" s="263">
        <v>3060.09825</v>
      </c>
      <c r="P23" s="253">
        <f>$C$23*O23</f>
        <v>254416.568505</v>
      </c>
      <c r="Q23" s="258"/>
      <c r="R23" s="253">
        <v>2381.5700000000002</v>
      </c>
      <c r="S23" s="253">
        <f>$C$23*R23</f>
        <v>198003.7298</v>
      </c>
      <c r="T23" s="258"/>
      <c r="U23" s="253">
        <v>1976.34</v>
      </c>
      <c r="V23" s="253">
        <f>$C$23*U23</f>
        <v>164312.90760000001</v>
      </c>
      <c r="W23" s="258"/>
      <c r="X23" s="253">
        <v>3550.8606</v>
      </c>
      <c r="Y23" s="253">
        <f>$C$23*X23</f>
        <v>295218.550284</v>
      </c>
      <c r="Z23" s="258"/>
      <c r="AA23" s="253">
        <v>1797.64</v>
      </c>
      <c r="AB23" s="253">
        <f>$C$23*AA23</f>
        <v>149455.78960000002</v>
      </c>
      <c r="AC23" s="258"/>
      <c r="AD23" s="253">
        <v>3371.8474000000001</v>
      </c>
      <c r="AE23" s="253">
        <f>$C$23*AD23</f>
        <v>280335.39283600001</v>
      </c>
      <c r="AF23" s="258"/>
      <c r="AG23" s="253">
        <v>110.69425000000001</v>
      </c>
      <c r="AH23" s="253">
        <f>$C$23*AG23</f>
        <v>9203.1199450000004</v>
      </c>
      <c r="AI23" s="258"/>
      <c r="AJ23" s="253">
        <v>298.60340000000002</v>
      </c>
      <c r="AK23" s="253">
        <f>$C$23*AJ23</f>
        <v>24825.886676000002</v>
      </c>
      <c r="AL23" s="258"/>
      <c r="AM23" s="253">
        <v>17512.48315</v>
      </c>
      <c r="AN23" s="253">
        <f>$C$23*AM23</f>
        <v>1455987.8490909999</v>
      </c>
      <c r="AO23" s="258"/>
      <c r="AP23" s="253">
        <v>0</v>
      </c>
      <c r="AQ23" s="253">
        <f>$C$23*AP23</f>
        <v>0</v>
      </c>
      <c r="AR23" s="258"/>
      <c r="AS23" s="253">
        <v>698.04169999999999</v>
      </c>
      <c r="AT23" s="253">
        <f>$C$23*AS23</f>
        <v>58035.186937999999</v>
      </c>
      <c r="AU23" s="258"/>
      <c r="AV23" s="253">
        <v>1414.2956999999999</v>
      </c>
      <c r="AW23" s="253">
        <f>$C$23*AV23</f>
        <v>117584.54449799999</v>
      </c>
      <c r="AX23" s="258"/>
      <c r="AY23" s="253">
        <v>1413.6155000000001</v>
      </c>
      <c r="AZ23" s="253">
        <f>$C$23*AY23</f>
        <v>117527.99267000001</v>
      </c>
      <c r="BA23" s="258"/>
      <c r="BB23" s="253">
        <v>671.8596</v>
      </c>
      <c r="BC23" s="253">
        <f>$C$23*BB23</f>
        <v>55858.407143999997</v>
      </c>
      <c r="BD23" s="258"/>
      <c r="BE23" s="253">
        <v>3073.9122000000002</v>
      </c>
      <c r="BF23" s="253">
        <f>$C$23*BE23</f>
        <v>255565.06030800001</v>
      </c>
      <c r="BG23" s="258"/>
      <c r="BH23" s="253">
        <v>15966.349200000001</v>
      </c>
      <c r="BI23" s="253">
        <f>$C$23*BH23</f>
        <v>1327442.2724880001</v>
      </c>
      <c r="BJ23" s="258"/>
      <c r="BK23" s="253">
        <v>358.2577</v>
      </c>
      <c r="BL23" s="253">
        <f>$C$23*BK23</f>
        <v>29785.545178</v>
      </c>
      <c r="BM23" s="258"/>
      <c r="BN23" s="253">
        <v>1160.2855</v>
      </c>
      <c r="BO23" s="253">
        <f>$C$23*BN23</f>
        <v>96466.136469999998</v>
      </c>
      <c r="BP23" s="258"/>
      <c r="BQ23" s="253">
        <v>2161.8706000000002</v>
      </c>
      <c r="BR23" s="253">
        <f>$C$23*BQ23</f>
        <v>179737.92168400003</v>
      </c>
      <c r="BS23" s="258"/>
      <c r="BT23" s="253">
        <v>7191.389000000001</v>
      </c>
      <c r="BU23" s="253">
        <f>$C$23*BT23</f>
        <v>597892.08146000013</v>
      </c>
      <c r="BV23" s="258"/>
      <c r="BW23" s="253">
        <v>613.75120000000004</v>
      </c>
      <c r="BX23" s="253">
        <f>$C$23*BW23</f>
        <v>51027.274768000003</v>
      </c>
      <c r="BY23" s="258"/>
      <c r="BZ23" s="253">
        <v>104.64409999999999</v>
      </c>
      <c r="CA23" s="253">
        <f>$C$23*BZ23</f>
        <v>8700.1104739999992</v>
      </c>
      <c r="CB23" s="258"/>
      <c r="CC23" s="253">
        <v>11426.558800000001</v>
      </c>
      <c r="CD23" s="253">
        <f>$C$23*CC23</f>
        <v>950004.09863200004</v>
      </c>
      <c r="CE23" s="258"/>
      <c r="CF23" s="253">
        <v>0</v>
      </c>
      <c r="CG23" s="253">
        <f>$C$23*CF23</f>
        <v>0</v>
      </c>
      <c r="CH23" s="258"/>
      <c r="CI23" s="253">
        <v>4802.8257999999996</v>
      </c>
      <c r="CJ23" s="253">
        <f>$C$23*CI23</f>
        <v>399306.93701199995</v>
      </c>
      <c r="CK23" s="258"/>
      <c r="CL23" s="253">
        <v>4234.7866999999997</v>
      </c>
      <c r="CM23" s="253">
        <f>$C$23*CL23</f>
        <v>352080.16623799998</v>
      </c>
      <c r="CN23" s="258"/>
      <c r="CO23" s="253">
        <v>2941.2184999999999</v>
      </c>
      <c r="CP23" s="253">
        <f>$C$23*CO23</f>
        <v>244532.90609</v>
      </c>
      <c r="CQ23" s="258"/>
      <c r="CR23" s="253">
        <v>4724.4189999999999</v>
      </c>
      <c r="CS23" s="253">
        <f>$C$23*CR23</f>
        <v>392788.19565999997</v>
      </c>
      <c r="CT23" s="258"/>
      <c r="CU23" s="253">
        <v>1860.3206</v>
      </c>
      <c r="CV23" s="253">
        <f>$C$23*CU23</f>
        <v>154667.054684</v>
      </c>
      <c r="CW23" s="258"/>
      <c r="CX23" s="253">
        <v>10453.0882</v>
      </c>
      <c r="CY23" s="253">
        <f>$C$23*CX23</f>
        <v>869069.75294799998</v>
      </c>
      <c r="CZ23" s="258"/>
      <c r="DA23" s="253">
        <v>294.80399999999997</v>
      </c>
      <c r="DB23" s="253">
        <f>$C$23*DA23</f>
        <v>24510.004559999998</v>
      </c>
      <c r="DC23" s="258"/>
      <c r="DD23" s="253">
        <v>1608.7212500000001</v>
      </c>
      <c r="DE23" s="253">
        <f>$C$23*DD23</f>
        <v>133749.08472499999</v>
      </c>
      <c r="DF23" s="258"/>
      <c r="DG23" s="253">
        <v>156.2105</v>
      </c>
      <c r="DH23" s="253">
        <f>$C$23*DG23</f>
        <v>12987.340969999999</v>
      </c>
      <c r="DI23" s="258"/>
      <c r="DJ23" s="253">
        <v>0</v>
      </c>
      <c r="DK23" s="253">
        <f>$C$23*DJ23</f>
        <v>0</v>
      </c>
      <c r="DL23" s="258"/>
      <c r="DM23" s="253">
        <v>77.694500000000005</v>
      </c>
      <c r="DN23" s="253">
        <f>$C$23*DM23</f>
        <v>6459.5207300000002</v>
      </c>
      <c r="DO23" s="258"/>
      <c r="DP23" s="253">
        <v>3400.1570000000002</v>
      </c>
      <c r="DQ23" s="253">
        <f>$C$23*DP23</f>
        <v>282689.05298000004</v>
      </c>
      <c r="DR23" s="258"/>
      <c r="DS23" s="253">
        <v>358.05624999999998</v>
      </c>
      <c r="DT23" s="253">
        <f>$C$23*DS23</f>
        <v>29768.796624999999</v>
      </c>
      <c r="DU23" s="258"/>
      <c r="DV23" s="253">
        <v>0</v>
      </c>
      <c r="DW23" s="253">
        <f>$C$23*DV23</f>
        <v>0</v>
      </c>
      <c r="DX23" s="258"/>
      <c r="DY23" s="253">
        <v>134.98150000000001</v>
      </c>
      <c r="DZ23" s="253">
        <f>$C$23*DY23</f>
        <v>11222.361910000001</v>
      </c>
      <c r="EA23" s="258"/>
      <c r="EB23" s="253">
        <v>393.45125000000002</v>
      </c>
      <c r="EC23" s="253">
        <f>$C$23*EB23</f>
        <v>32711.536925</v>
      </c>
    </row>
    <row r="24" spans="1:133" s="133" customFormat="1" ht="15" customHeight="1" x14ac:dyDescent="0.25">
      <c r="A24" s="243" t="s">
        <v>254</v>
      </c>
      <c r="B24" s="244" t="s">
        <v>255</v>
      </c>
      <c r="C24" s="245">
        <v>121.19</v>
      </c>
      <c r="F24" s="253">
        <v>12064.7397</v>
      </c>
      <c r="G24" s="253">
        <f>$C$24*F24</f>
        <v>1462125.804243</v>
      </c>
      <c r="H24" s="258"/>
      <c r="I24" s="253">
        <v>3008.0992999999999</v>
      </c>
      <c r="J24" s="253">
        <f>$C$24*I24</f>
        <v>364551.55416699999</v>
      </c>
      <c r="K24" s="258"/>
      <c r="L24" s="253">
        <v>12031.7286</v>
      </c>
      <c r="M24" s="253">
        <f>$C$24*L24</f>
        <v>1458125.189034</v>
      </c>
      <c r="N24" s="258"/>
      <c r="O24" s="253">
        <v>32537.481</v>
      </c>
      <c r="P24" s="253">
        <f>$C$24*O24</f>
        <v>3943217.3223899999</v>
      </c>
      <c r="Q24" s="258"/>
      <c r="R24" s="253">
        <v>9868.61</v>
      </c>
      <c r="S24" s="253">
        <f>$C$24*R24</f>
        <v>1195976.8459000001</v>
      </c>
      <c r="T24" s="258"/>
      <c r="U24" s="253">
        <v>3848.1</v>
      </c>
      <c r="V24" s="253">
        <f>$C$24*U24</f>
        <v>466351.239</v>
      </c>
      <c r="W24" s="258"/>
      <c r="X24" s="253">
        <v>11571.150100000001</v>
      </c>
      <c r="Y24" s="253">
        <f>$C$24*X24</f>
        <v>1402307.680619</v>
      </c>
      <c r="Z24" s="258"/>
      <c r="AA24" s="253">
        <v>11258.37</v>
      </c>
      <c r="AB24" s="253">
        <f>$C$24*AA24</f>
        <v>1364401.8603000001</v>
      </c>
      <c r="AC24" s="258"/>
      <c r="AD24" s="253">
        <v>13746.011</v>
      </c>
      <c r="AE24" s="253">
        <f>$C$24*AD24</f>
        <v>1665879.0730900001</v>
      </c>
      <c r="AF24" s="258"/>
      <c r="AG24" s="253">
        <v>4411.6021000000001</v>
      </c>
      <c r="AH24" s="253">
        <f>$C$24*AG24</f>
        <v>534642.05849900004</v>
      </c>
      <c r="AI24" s="258"/>
      <c r="AJ24" s="253">
        <v>8447.2029999999995</v>
      </c>
      <c r="AK24" s="253">
        <f>$C$24*AJ24</f>
        <v>1023716.5315699999</v>
      </c>
      <c r="AL24" s="258"/>
      <c r="AM24" s="253">
        <v>34755.0141</v>
      </c>
      <c r="AN24" s="253">
        <f>$C$24*AM24</f>
        <v>4211960.1587789999</v>
      </c>
      <c r="AO24" s="258"/>
      <c r="AP24" s="253">
        <v>8994.5918999999994</v>
      </c>
      <c r="AQ24" s="253">
        <f>$C$24*AP24</f>
        <v>1090054.5923609999</v>
      </c>
      <c r="AR24" s="258"/>
      <c r="AS24" s="253">
        <v>15505.678400000001</v>
      </c>
      <c r="AT24" s="253">
        <f>$C$24*AS24</f>
        <v>1879133.165296</v>
      </c>
      <c r="AU24" s="258"/>
      <c r="AV24" s="253">
        <v>10242.596299999999</v>
      </c>
      <c r="AW24" s="253">
        <f>$C$24*AV24</f>
        <v>1241300.245597</v>
      </c>
      <c r="AX24" s="258"/>
      <c r="AY24" s="253">
        <v>14760.456899999999</v>
      </c>
      <c r="AZ24" s="253">
        <f>$C$24*AY24</f>
        <v>1788819.7717109998</v>
      </c>
      <c r="BA24" s="258"/>
      <c r="BB24" s="253">
        <v>16172.784100000001</v>
      </c>
      <c r="BC24" s="253">
        <f>$C$24*BB24</f>
        <v>1959979.705079</v>
      </c>
      <c r="BD24" s="258"/>
      <c r="BE24" s="253">
        <v>23544.2716</v>
      </c>
      <c r="BF24" s="253">
        <f>$C$24*BE24</f>
        <v>2853330.2752040001</v>
      </c>
      <c r="BG24" s="258"/>
      <c r="BH24" s="253">
        <v>34650.8122</v>
      </c>
      <c r="BI24" s="253">
        <f>$C$24*BH24</f>
        <v>4199331.9305180004</v>
      </c>
      <c r="BJ24" s="258"/>
      <c r="BK24" s="253">
        <v>6474.6084000000001</v>
      </c>
      <c r="BL24" s="253">
        <f>$C$24*BK24</f>
        <v>784657.79199599999</v>
      </c>
      <c r="BM24" s="258"/>
      <c r="BN24" s="253">
        <v>20443.724600000001</v>
      </c>
      <c r="BO24" s="253">
        <f>$C$24*BN24</f>
        <v>2477574.9842739999</v>
      </c>
      <c r="BP24" s="258"/>
      <c r="BQ24" s="253">
        <v>13467.689200000001</v>
      </c>
      <c r="BR24" s="253">
        <f>$C$24*BQ24</f>
        <v>1632149.2541480002</v>
      </c>
      <c r="BS24" s="258"/>
      <c r="BT24" s="253">
        <v>12266.054900000001</v>
      </c>
      <c r="BU24" s="253">
        <f>$C$24*BT24</f>
        <v>1486523.1933310002</v>
      </c>
      <c r="BV24" s="258"/>
      <c r="BW24" s="253">
        <v>16885.6086</v>
      </c>
      <c r="BX24" s="253">
        <f>$C$24*BW24</f>
        <v>2046366.9062339999</v>
      </c>
      <c r="BY24" s="258"/>
      <c r="BZ24" s="253">
        <v>10639.429700000001</v>
      </c>
      <c r="CA24" s="253">
        <f>$C$24*BZ24</f>
        <v>1289392.4853430002</v>
      </c>
      <c r="CB24" s="258"/>
      <c r="CC24" s="253">
        <v>52772.079299999998</v>
      </c>
      <c r="CD24" s="253">
        <f>$C$24*CC24</f>
        <v>6395448.2903669998</v>
      </c>
      <c r="CE24" s="258"/>
      <c r="CF24" s="253">
        <v>28461.734199999999</v>
      </c>
      <c r="CG24" s="253">
        <f>$C$24*CF24</f>
        <v>3449277.567698</v>
      </c>
      <c r="CH24" s="258"/>
      <c r="CI24" s="253">
        <v>21850.915300000001</v>
      </c>
      <c r="CJ24" s="253">
        <f>$C$24*CI24</f>
        <v>2648112.4252070002</v>
      </c>
      <c r="CK24" s="258"/>
      <c r="CL24" s="253">
        <v>19691.037700000001</v>
      </c>
      <c r="CM24" s="253">
        <f>$C$24*CL24</f>
        <v>2386356.8588629998</v>
      </c>
      <c r="CN24" s="258"/>
      <c r="CO24" s="253">
        <v>81433.554499999998</v>
      </c>
      <c r="CP24" s="253">
        <f>$C$24*CO24</f>
        <v>9868932.4698549993</v>
      </c>
      <c r="CQ24" s="258"/>
      <c r="CR24" s="253">
        <v>14096.734399999999</v>
      </c>
      <c r="CS24" s="253">
        <f>$C$24*CR24</f>
        <v>1708383.2419359998</v>
      </c>
      <c r="CT24" s="258"/>
      <c r="CU24" s="253">
        <v>8958.2900999999983</v>
      </c>
      <c r="CV24" s="253">
        <f>$C$24*CU24</f>
        <v>1085655.1772189997</v>
      </c>
      <c r="CW24" s="258"/>
      <c r="CX24" s="253">
        <v>46986.581900000005</v>
      </c>
      <c r="CY24" s="253">
        <f>$C$24*CX24</f>
        <v>5694303.8604610004</v>
      </c>
      <c r="CZ24" s="258"/>
      <c r="DA24" s="253">
        <v>15792.423699999999</v>
      </c>
      <c r="DB24" s="253">
        <f>$C$24*DA24</f>
        <v>1913883.8282029999</v>
      </c>
      <c r="DC24" s="258"/>
      <c r="DD24" s="253">
        <v>52033.19</v>
      </c>
      <c r="DE24" s="253">
        <f>$C$24*DD24</f>
        <v>6305902.2960999999</v>
      </c>
      <c r="DF24" s="258"/>
      <c r="DG24" s="253">
        <v>5780.8184000000001</v>
      </c>
      <c r="DH24" s="253">
        <f>$C$24*DG24</f>
        <v>700577.38189600001</v>
      </c>
      <c r="DI24" s="258"/>
      <c r="DJ24" s="253">
        <v>11389.5579</v>
      </c>
      <c r="DK24" s="253">
        <f>$C$24*DJ24</f>
        <v>1380300.5219010001</v>
      </c>
      <c r="DL24" s="258"/>
      <c r="DM24" s="253">
        <v>6137.3635999999997</v>
      </c>
      <c r="DN24" s="253">
        <f>$C$24*DM24</f>
        <v>743787.09468399989</v>
      </c>
      <c r="DO24" s="258"/>
      <c r="DP24" s="253">
        <v>21855.897400000002</v>
      </c>
      <c r="DQ24" s="253">
        <f>$C$24*DP24</f>
        <v>2648716.205906</v>
      </c>
      <c r="DR24" s="258"/>
      <c r="DS24" s="253">
        <v>17895.373800000001</v>
      </c>
      <c r="DT24" s="253">
        <f>$C$24*DS24</f>
        <v>2168740.3508220003</v>
      </c>
      <c r="DU24" s="258"/>
      <c r="DV24" s="253">
        <v>8339.6749999999993</v>
      </c>
      <c r="DW24" s="253">
        <f>$C$24*DV24</f>
        <v>1010685.2132499999</v>
      </c>
      <c r="DX24" s="258"/>
      <c r="DY24" s="253">
        <v>11128.557999999999</v>
      </c>
      <c r="DZ24" s="253">
        <f>$C$24*DY24</f>
        <v>1348669.9440199998</v>
      </c>
      <c r="EA24" s="258"/>
      <c r="EB24" s="253">
        <v>22818.621800000001</v>
      </c>
      <c r="EC24" s="253">
        <f>$C$24*EB24</f>
        <v>2765388.7759420001</v>
      </c>
    </row>
    <row r="25" spans="1:133" s="133" customFormat="1" x14ac:dyDescent="0.25">
      <c r="A25" s="243" t="s">
        <v>256</v>
      </c>
      <c r="B25" s="244" t="s">
        <v>257</v>
      </c>
      <c r="C25" s="245">
        <v>202.54</v>
      </c>
      <c r="F25" s="253">
        <v>351</v>
      </c>
      <c r="G25" s="253">
        <f>$C$25*F25</f>
        <v>71091.539999999994</v>
      </c>
      <c r="H25" s="258"/>
      <c r="I25" s="253">
        <v>100</v>
      </c>
      <c r="J25" s="253">
        <f>$C$25*I25</f>
        <v>20254</v>
      </c>
      <c r="K25" s="258"/>
      <c r="L25" s="253">
        <v>411</v>
      </c>
      <c r="M25" s="253">
        <f>$C$25*L25</f>
        <v>83243.94</v>
      </c>
      <c r="N25" s="258"/>
      <c r="O25" s="253">
        <v>802.87170000000003</v>
      </c>
      <c r="P25" s="253">
        <f>$C$25*O25</f>
        <v>162613.63411799999</v>
      </c>
      <c r="Q25" s="258"/>
      <c r="R25" s="253">
        <v>405</v>
      </c>
      <c r="S25" s="253">
        <f>$C$25*R25</f>
        <v>82028.7</v>
      </c>
      <c r="T25" s="258"/>
      <c r="U25" s="253">
        <v>117</v>
      </c>
      <c r="V25" s="253">
        <f>$C$25*U25</f>
        <v>23697.18</v>
      </c>
      <c r="W25" s="258"/>
      <c r="X25" s="253">
        <v>270</v>
      </c>
      <c r="Y25" s="253">
        <f>$C$25*X25</f>
        <v>54685.799999999996</v>
      </c>
      <c r="Z25" s="258"/>
      <c r="AA25" s="253">
        <v>850.01210000000003</v>
      </c>
      <c r="AB25" s="253">
        <f>$C$25*AA25</f>
        <v>172161.45073400001</v>
      </c>
      <c r="AC25" s="258"/>
      <c r="AD25" s="253">
        <v>415.67219999999998</v>
      </c>
      <c r="AE25" s="253">
        <f>$C$25*AD25</f>
        <v>84190.247387999989</v>
      </c>
      <c r="AF25" s="258"/>
      <c r="AG25" s="253">
        <v>117</v>
      </c>
      <c r="AH25" s="253">
        <f>$C$25*AG25</f>
        <v>23697.18</v>
      </c>
      <c r="AI25" s="258"/>
      <c r="AJ25" s="253">
        <v>115.7</v>
      </c>
      <c r="AK25" s="253">
        <f>$C$25*AJ25</f>
        <v>23433.878000000001</v>
      </c>
      <c r="AL25" s="258"/>
      <c r="AM25" s="253">
        <v>771.64170000000001</v>
      </c>
      <c r="AN25" s="253">
        <f>$C$25*AM25</f>
        <v>156288.30991799998</v>
      </c>
      <c r="AO25" s="258"/>
      <c r="AP25" s="253">
        <v>268.7</v>
      </c>
      <c r="AQ25" s="253">
        <f>$C$25*AP25</f>
        <v>54422.497999999992</v>
      </c>
      <c r="AR25" s="258"/>
      <c r="AS25" s="253">
        <v>384.4</v>
      </c>
      <c r="AT25" s="253">
        <f>$C$25*AS25</f>
        <v>77856.375999999989</v>
      </c>
      <c r="AU25" s="258"/>
      <c r="AV25" s="253">
        <v>231.4</v>
      </c>
      <c r="AW25" s="253">
        <f>$C$25*AV25</f>
        <v>46867.756000000001</v>
      </c>
      <c r="AX25" s="258"/>
      <c r="AY25" s="253">
        <v>462.8</v>
      </c>
      <c r="AZ25" s="253">
        <f>$C$25*AY25</f>
        <v>93735.512000000002</v>
      </c>
      <c r="BA25" s="258"/>
      <c r="BB25" s="253">
        <v>384.4</v>
      </c>
      <c r="BC25" s="253">
        <f>$C$25*BB25</f>
        <v>77856.375999999989</v>
      </c>
      <c r="BD25" s="258"/>
      <c r="BE25" s="253">
        <v>500.1</v>
      </c>
      <c r="BF25" s="253">
        <f>$C$25*BE25</f>
        <v>101290.254</v>
      </c>
      <c r="BG25" s="258"/>
      <c r="BH25" s="253">
        <v>1037.5</v>
      </c>
      <c r="BI25" s="253">
        <f>$C$25*BH25</f>
        <v>210135.25</v>
      </c>
      <c r="BJ25" s="258"/>
      <c r="BK25" s="253">
        <v>268.7</v>
      </c>
      <c r="BL25" s="253">
        <f>$C$25*BK25</f>
        <v>54422.497999999992</v>
      </c>
      <c r="BM25" s="258"/>
      <c r="BN25" s="253">
        <v>921.8</v>
      </c>
      <c r="BO25" s="253">
        <f>$C$25*BN25</f>
        <v>186701.37199999997</v>
      </c>
      <c r="BP25" s="258"/>
      <c r="BQ25" s="253">
        <v>268.7</v>
      </c>
      <c r="BR25" s="253">
        <f>$C$25*BQ25</f>
        <v>54422.497999999992</v>
      </c>
      <c r="BS25" s="258"/>
      <c r="BT25" s="253">
        <v>500.1</v>
      </c>
      <c r="BU25" s="253">
        <f>$C$25*BT25</f>
        <v>101290.254</v>
      </c>
      <c r="BV25" s="258"/>
      <c r="BW25" s="253">
        <v>817.34050000000002</v>
      </c>
      <c r="BX25" s="253">
        <f>$C$25*BW25</f>
        <v>165544.14486999999</v>
      </c>
      <c r="BY25" s="258"/>
      <c r="BZ25" s="253">
        <v>648.10739999999998</v>
      </c>
      <c r="CA25" s="253">
        <f>$C$25*BZ25</f>
        <v>131267.672796</v>
      </c>
      <c r="CB25" s="258"/>
      <c r="CC25" s="253">
        <v>1690.6</v>
      </c>
      <c r="CD25" s="253">
        <f>$C$25*CC25</f>
        <v>342414.12399999995</v>
      </c>
      <c r="CE25" s="258"/>
      <c r="CF25" s="253">
        <v>615.79999999999995</v>
      </c>
      <c r="CG25" s="253">
        <f>$C$25*CF25</f>
        <v>124724.13199999998</v>
      </c>
      <c r="CH25" s="258"/>
      <c r="CI25" s="253">
        <v>653.1</v>
      </c>
      <c r="CJ25" s="253">
        <f>$C$25*CI25</f>
        <v>132278.87400000001</v>
      </c>
      <c r="CK25" s="258"/>
      <c r="CL25" s="253">
        <v>428.68729999999999</v>
      </c>
      <c r="CM25" s="253">
        <f>$C$25*CL25</f>
        <v>86826.325742000001</v>
      </c>
      <c r="CN25" s="258"/>
      <c r="CO25" s="253">
        <v>2786.3838000000001</v>
      </c>
      <c r="CP25" s="253">
        <f>$C$25*CO25</f>
        <v>564354.17485199997</v>
      </c>
      <c r="CQ25" s="258"/>
      <c r="CR25" s="253">
        <v>806.1</v>
      </c>
      <c r="CS25" s="253">
        <f>$C$25*CR25</f>
        <v>163267.49400000001</v>
      </c>
      <c r="CT25" s="258"/>
      <c r="CU25" s="253">
        <v>653.1</v>
      </c>
      <c r="CV25" s="253">
        <f>$C$25*CU25</f>
        <v>132278.87400000001</v>
      </c>
      <c r="CW25" s="258"/>
      <c r="CX25" s="253">
        <v>1653.3</v>
      </c>
      <c r="CY25" s="253">
        <f>$C$25*CX25</f>
        <v>334859.38199999998</v>
      </c>
      <c r="CZ25" s="258"/>
      <c r="DA25" s="253">
        <v>681.03610000000003</v>
      </c>
      <c r="DB25" s="253">
        <f>$C$25*DA25</f>
        <v>137937.05169399999</v>
      </c>
      <c r="DC25" s="258"/>
      <c r="DD25" s="253">
        <v>2459.4</v>
      </c>
      <c r="DE25" s="253">
        <f>$C$25*DD25</f>
        <v>498126.87599999999</v>
      </c>
      <c r="DF25" s="258"/>
      <c r="DG25" s="253">
        <v>115.7</v>
      </c>
      <c r="DH25" s="253">
        <f>$C$25*DG25</f>
        <v>23433.878000000001</v>
      </c>
      <c r="DI25" s="258"/>
      <c r="DJ25" s="253">
        <v>573.4</v>
      </c>
      <c r="DK25" s="253">
        <f>$C$25*DJ25</f>
        <v>116136.43599999999</v>
      </c>
      <c r="DL25" s="258"/>
      <c r="DM25" s="253">
        <v>115.7</v>
      </c>
      <c r="DN25" s="253">
        <f>$C$25*DM25</f>
        <v>23433.878000000001</v>
      </c>
      <c r="DO25" s="258"/>
      <c r="DP25" s="253">
        <v>768.8</v>
      </c>
      <c r="DQ25" s="253">
        <f>$C$25*DP25</f>
        <v>155712.75199999998</v>
      </c>
      <c r="DR25" s="258"/>
      <c r="DS25" s="253">
        <v>1037.5</v>
      </c>
      <c r="DT25" s="253">
        <f>$C$25*DS25</f>
        <v>210135.25</v>
      </c>
      <c r="DU25" s="258"/>
      <c r="DV25" s="253">
        <v>115.7</v>
      </c>
      <c r="DW25" s="253">
        <f>$C$25*DV25</f>
        <v>23433.878000000001</v>
      </c>
      <c r="DX25" s="258"/>
      <c r="DY25" s="253">
        <v>384.4</v>
      </c>
      <c r="DZ25" s="253">
        <f>$C$25*DY25</f>
        <v>77856.375999999989</v>
      </c>
      <c r="EA25" s="258"/>
      <c r="EB25" s="253">
        <v>806.1</v>
      </c>
      <c r="EC25" s="253">
        <f>$C$25*EB25</f>
        <v>163267.49400000001</v>
      </c>
    </row>
    <row r="26" spans="1:133" s="133" customFormat="1" x14ac:dyDescent="0.25">
      <c r="A26" s="243" t="s">
        <v>258</v>
      </c>
      <c r="B26" s="244" t="s">
        <v>338</v>
      </c>
      <c r="C26" s="245">
        <v>1433.26</v>
      </c>
      <c r="F26" s="257">
        <v>0</v>
      </c>
      <c r="G26" s="253">
        <f>$C$26*F26</f>
        <v>0</v>
      </c>
      <c r="H26" s="258"/>
      <c r="I26" s="253">
        <v>0</v>
      </c>
      <c r="J26" s="253">
        <f>$C$26*I26</f>
        <v>0</v>
      </c>
      <c r="K26" s="258"/>
      <c r="L26" s="253">
        <v>0</v>
      </c>
      <c r="M26" s="253">
        <f>$C$26*L26</f>
        <v>0</v>
      </c>
      <c r="N26" s="258"/>
      <c r="O26" s="253"/>
      <c r="P26" s="253">
        <f>$C$26*O26</f>
        <v>0</v>
      </c>
      <c r="Q26" s="258"/>
      <c r="R26" s="253">
        <v>135.00720000000001</v>
      </c>
      <c r="S26" s="253">
        <f>$C$26*R26</f>
        <v>193500.41947200001</v>
      </c>
      <c r="T26" s="258"/>
      <c r="U26" s="253">
        <v>0</v>
      </c>
      <c r="V26" s="253">
        <f>$C$26*U26</f>
        <v>0</v>
      </c>
      <c r="W26" s="258"/>
      <c r="X26" s="253">
        <v>654.36</v>
      </c>
      <c r="Y26" s="253">
        <f>$C$26*X26</f>
        <v>937868.01360000006</v>
      </c>
      <c r="Z26" s="258"/>
      <c r="AA26" s="253">
        <v>0</v>
      </c>
      <c r="AB26" s="253">
        <f>$C$26*AA26</f>
        <v>0</v>
      </c>
      <c r="AC26" s="258"/>
      <c r="AD26" s="253">
        <v>0</v>
      </c>
      <c r="AE26" s="253">
        <f>$C$26*AD26</f>
        <v>0</v>
      </c>
      <c r="AF26" s="258"/>
      <c r="AG26" s="253">
        <v>0</v>
      </c>
      <c r="AH26" s="253">
        <f>$C$26*AG26</f>
        <v>0</v>
      </c>
      <c r="AI26" s="258"/>
      <c r="AJ26" s="253">
        <v>0</v>
      </c>
      <c r="AK26" s="253">
        <f>$C$26*AJ26</f>
        <v>0</v>
      </c>
      <c r="AL26" s="258"/>
      <c r="AM26" s="253">
        <v>950.66549999999995</v>
      </c>
      <c r="AN26" s="253">
        <f>$C$26*AM26</f>
        <v>1362550.8345299999</v>
      </c>
      <c r="AO26" s="258"/>
      <c r="AP26" s="253">
        <v>202.5</v>
      </c>
      <c r="AQ26" s="253">
        <f>$C$26*AP26</f>
        <v>290235.15000000002</v>
      </c>
      <c r="AR26" s="258"/>
      <c r="AS26" s="253">
        <v>719.37000000000012</v>
      </c>
      <c r="AT26" s="253">
        <f>$C$26*AS26</f>
        <v>1031044.2462000002</v>
      </c>
      <c r="AU26" s="258"/>
      <c r="AV26" s="253">
        <v>0</v>
      </c>
      <c r="AW26" s="253">
        <f>$C$26*AV26</f>
        <v>0</v>
      </c>
      <c r="AX26" s="258"/>
      <c r="AY26" s="253">
        <v>0</v>
      </c>
      <c r="AZ26" s="253">
        <f>$C$26*AY26</f>
        <v>0</v>
      </c>
      <c r="BA26" s="258"/>
      <c r="BB26" s="253">
        <v>0</v>
      </c>
      <c r="BC26" s="253">
        <f>$C$26*BB26</f>
        <v>0</v>
      </c>
      <c r="BD26" s="258"/>
      <c r="BE26" s="253">
        <v>220</v>
      </c>
      <c r="BF26" s="253">
        <f>$C$26*BE26</f>
        <v>315317.2</v>
      </c>
      <c r="BG26" s="258"/>
      <c r="BH26" s="253">
        <v>0</v>
      </c>
      <c r="BI26" s="253">
        <f>$C$26*BH26</f>
        <v>0</v>
      </c>
      <c r="BJ26" s="258"/>
      <c r="BK26" s="253">
        <v>0</v>
      </c>
      <c r="BL26" s="253">
        <f>$C$26*BK26</f>
        <v>0</v>
      </c>
      <c r="BM26" s="258"/>
      <c r="BN26" s="253">
        <v>0</v>
      </c>
      <c r="BO26" s="253">
        <f>$C$26*BN26</f>
        <v>0</v>
      </c>
      <c r="BP26" s="258"/>
      <c r="BQ26" s="253">
        <v>0</v>
      </c>
      <c r="BR26" s="253">
        <f>$C$26*BQ26</f>
        <v>0</v>
      </c>
      <c r="BS26" s="258"/>
      <c r="BT26" s="253">
        <v>0</v>
      </c>
      <c r="BU26" s="253">
        <f>$C$26*BT26</f>
        <v>0</v>
      </c>
      <c r="BV26" s="258"/>
      <c r="BW26" s="253">
        <v>0</v>
      </c>
      <c r="BX26" s="253">
        <f>$C$26*BW26</f>
        <v>0</v>
      </c>
      <c r="BY26" s="258"/>
      <c r="BZ26" s="253">
        <v>81</v>
      </c>
      <c r="CA26" s="253">
        <f>$C$26*BZ26</f>
        <v>116094.06</v>
      </c>
      <c r="CB26" s="258"/>
      <c r="CC26" s="253">
        <v>283.5</v>
      </c>
      <c r="CD26" s="253">
        <f>$C$26*CC26</f>
        <v>406329.21</v>
      </c>
      <c r="CE26" s="258"/>
      <c r="CF26" s="253">
        <v>390.72160000000002</v>
      </c>
      <c r="CG26" s="253">
        <f>$C$26*CF26</f>
        <v>560005.64041600004</v>
      </c>
      <c r="CH26" s="258"/>
      <c r="CI26" s="253">
        <v>771.21</v>
      </c>
      <c r="CJ26" s="253">
        <f>$C$26*CI26</f>
        <v>1105344.4446</v>
      </c>
      <c r="CK26" s="258"/>
      <c r="CL26" s="253">
        <v>0</v>
      </c>
      <c r="CM26" s="253">
        <f>$C$26*CL26</f>
        <v>0</v>
      </c>
      <c r="CN26" s="258"/>
      <c r="CO26" s="253">
        <v>10991.1824</v>
      </c>
      <c r="CP26" s="253">
        <f>$C$26*CO26</f>
        <v>15753222.086624</v>
      </c>
      <c r="CQ26" s="258"/>
      <c r="CR26" s="253">
        <v>877.32</v>
      </c>
      <c r="CS26" s="253">
        <f>$C$26*CR26</f>
        <v>1257427.6632000001</v>
      </c>
      <c r="CT26" s="258"/>
      <c r="CU26" s="253">
        <v>659.97</v>
      </c>
      <c r="CV26" s="253">
        <f>$C$26*CU26</f>
        <v>945908.60220000008</v>
      </c>
      <c r="CW26" s="258"/>
      <c r="CX26" s="253">
        <v>3142.9877999999999</v>
      </c>
      <c r="CY26" s="253">
        <f>$C$26*CX26</f>
        <v>4504718.694228</v>
      </c>
      <c r="CZ26" s="258"/>
      <c r="DA26" s="253">
        <v>654.57000000000005</v>
      </c>
      <c r="DB26" s="253">
        <f>$C$26*DA26</f>
        <v>938168.99820000003</v>
      </c>
      <c r="DC26" s="258"/>
      <c r="DD26" s="253">
        <v>6588.1723000000002</v>
      </c>
      <c r="DE26" s="253">
        <f>$C$26*DD26</f>
        <v>9442563.8306980003</v>
      </c>
      <c r="DF26" s="258"/>
      <c r="DG26" s="253">
        <v>0</v>
      </c>
      <c r="DH26" s="253">
        <f>$C$26*DG26</f>
        <v>0</v>
      </c>
      <c r="DI26" s="258"/>
      <c r="DJ26" s="253">
        <v>0</v>
      </c>
      <c r="DK26" s="253">
        <f>$C$26*DJ26</f>
        <v>0</v>
      </c>
      <c r="DL26" s="258"/>
      <c r="DM26" s="253">
        <v>0</v>
      </c>
      <c r="DN26" s="253">
        <f>$C$26*DM26</f>
        <v>0</v>
      </c>
      <c r="DO26" s="258"/>
      <c r="DP26" s="253">
        <v>2378.6693</v>
      </c>
      <c r="DQ26" s="253">
        <f>$C$26*DP26</f>
        <v>3409251.5609180001</v>
      </c>
      <c r="DR26" s="258"/>
      <c r="DS26" s="253">
        <v>77.760000000000005</v>
      </c>
      <c r="DT26" s="253">
        <f>$C$26*DS26</f>
        <v>111450.29760000001</v>
      </c>
      <c r="DU26" s="258"/>
      <c r="DV26" s="253">
        <v>0</v>
      </c>
      <c r="DW26" s="253">
        <f>$C$26*DV26</f>
        <v>0</v>
      </c>
      <c r="DX26" s="258"/>
      <c r="DY26" s="253">
        <v>0</v>
      </c>
      <c r="DZ26" s="253">
        <f>$C$26*DY26</f>
        <v>0</v>
      </c>
      <c r="EA26" s="258"/>
      <c r="EB26" s="253">
        <v>5234.4675999999999</v>
      </c>
      <c r="EC26" s="253">
        <f>$C$26*EB26</f>
        <v>7502353.0323759997</v>
      </c>
    </row>
    <row r="27" spans="1:133" s="133" customFormat="1" ht="15" customHeight="1" x14ac:dyDescent="0.25">
      <c r="A27" s="243" t="s">
        <v>259</v>
      </c>
      <c r="B27" s="244" t="s">
        <v>337</v>
      </c>
      <c r="C27" s="245"/>
      <c r="F27" s="253">
        <v>49.417900000000003</v>
      </c>
      <c r="G27" s="253"/>
      <c r="H27" s="258"/>
      <c r="I27" s="253">
        <v>0</v>
      </c>
      <c r="J27" s="253"/>
      <c r="K27" s="258"/>
      <c r="L27" s="253">
        <v>32.51</v>
      </c>
      <c r="M27" s="253"/>
      <c r="N27" s="258"/>
      <c r="O27" s="253">
        <v>745.52</v>
      </c>
      <c r="P27" s="253"/>
      <c r="Q27" s="258"/>
      <c r="R27" s="253">
        <v>0</v>
      </c>
      <c r="S27" s="253"/>
      <c r="T27" s="258"/>
      <c r="U27" s="253">
        <v>0</v>
      </c>
      <c r="V27" s="253">
        <v>0</v>
      </c>
      <c r="W27" s="258"/>
      <c r="X27" s="253">
        <v>0</v>
      </c>
      <c r="Y27" s="253">
        <v>0</v>
      </c>
      <c r="Z27" s="258"/>
      <c r="AA27" s="253">
        <v>0</v>
      </c>
      <c r="AB27" s="253">
        <v>0</v>
      </c>
      <c r="AC27" s="258"/>
      <c r="AD27" s="253">
        <v>256</v>
      </c>
      <c r="AE27" s="253">
        <v>0</v>
      </c>
      <c r="AF27" s="258"/>
      <c r="AG27" s="253">
        <v>0</v>
      </c>
      <c r="AH27" s="253">
        <v>0</v>
      </c>
      <c r="AI27" s="258"/>
      <c r="AJ27" s="253">
        <v>0</v>
      </c>
      <c r="AK27" s="253">
        <v>0</v>
      </c>
      <c r="AL27" s="258"/>
      <c r="AM27" s="253">
        <v>0</v>
      </c>
      <c r="AN27" s="253">
        <v>0</v>
      </c>
      <c r="AO27" s="258"/>
      <c r="AP27" s="253">
        <v>0</v>
      </c>
      <c r="AQ27" s="253">
        <v>0</v>
      </c>
      <c r="AR27" s="258"/>
      <c r="AS27" s="253">
        <v>0</v>
      </c>
      <c r="AT27" s="253">
        <v>0</v>
      </c>
      <c r="AU27" s="258"/>
      <c r="AV27" s="253">
        <v>0</v>
      </c>
      <c r="AW27" s="253">
        <v>0</v>
      </c>
      <c r="AX27" s="258"/>
      <c r="AY27" s="253">
        <v>0</v>
      </c>
      <c r="AZ27" s="253">
        <v>0</v>
      </c>
      <c r="BA27" s="258"/>
      <c r="BB27" s="253">
        <v>222.16</v>
      </c>
      <c r="BC27" s="253">
        <v>0</v>
      </c>
      <c r="BD27" s="258"/>
      <c r="BE27" s="253">
        <v>0</v>
      </c>
      <c r="BF27" s="253">
        <v>0</v>
      </c>
      <c r="BG27" s="258"/>
      <c r="BH27" s="253">
        <v>0</v>
      </c>
      <c r="BI27" s="253">
        <v>0</v>
      </c>
      <c r="BJ27" s="258"/>
      <c r="BK27" s="253">
        <v>0</v>
      </c>
      <c r="BL27" s="253">
        <v>0</v>
      </c>
      <c r="BM27" s="258"/>
      <c r="BN27" s="253">
        <v>0</v>
      </c>
      <c r="BO27" s="253">
        <v>0</v>
      </c>
      <c r="BP27" s="258"/>
      <c r="BQ27" s="253">
        <v>152.12</v>
      </c>
      <c r="BR27" s="253">
        <v>0</v>
      </c>
      <c r="BS27" s="258"/>
      <c r="BT27" s="253">
        <v>0</v>
      </c>
      <c r="BU27" s="253">
        <v>0</v>
      </c>
      <c r="BV27" s="258"/>
      <c r="BW27" s="253">
        <v>205.79</v>
      </c>
      <c r="BX27" s="253">
        <v>0</v>
      </c>
      <c r="BY27" s="258"/>
      <c r="BZ27" s="253">
        <v>129.03</v>
      </c>
      <c r="CA27" s="253">
        <v>0</v>
      </c>
      <c r="CB27" s="258"/>
      <c r="CC27" s="253">
        <v>0</v>
      </c>
      <c r="CD27" s="253">
        <v>0</v>
      </c>
      <c r="CE27" s="258"/>
      <c r="CF27" s="253">
        <v>0</v>
      </c>
      <c r="CG27" s="253">
        <v>0</v>
      </c>
      <c r="CH27" s="258"/>
      <c r="CI27" s="253">
        <v>424.18</v>
      </c>
      <c r="CJ27" s="253">
        <v>0</v>
      </c>
      <c r="CK27" s="258"/>
      <c r="CL27" s="253">
        <v>1042.1300000000001</v>
      </c>
      <c r="CM27" s="253">
        <v>0</v>
      </c>
      <c r="CN27" s="258"/>
      <c r="CO27" s="253">
        <v>0</v>
      </c>
      <c r="CP27" s="253">
        <v>0</v>
      </c>
      <c r="CQ27" s="258"/>
      <c r="CR27" s="253">
        <v>0</v>
      </c>
      <c r="CS27" s="253">
        <v>0</v>
      </c>
      <c r="CT27" s="258"/>
      <c r="CU27" s="253">
        <v>91.43</v>
      </c>
      <c r="CV27" s="253">
        <v>0</v>
      </c>
      <c r="CW27" s="258"/>
      <c r="CX27" s="253">
        <v>0</v>
      </c>
      <c r="CY27" s="253">
        <v>0</v>
      </c>
      <c r="CZ27" s="258"/>
      <c r="DA27" s="253">
        <v>0</v>
      </c>
      <c r="DB27" s="253">
        <v>0</v>
      </c>
      <c r="DC27" s="258"/>
      <c r="DD27" s="253">
        <v>0</v>
      </c>
      <c r="DE27" s="253">
        <v>0</v>
      </c>
      <c r="DF27" s="258"/>
      <c r="DG27" s="253">
        <v>0</v>
      </c>
      <c r="DH27" s="253">
        <v>0</v>
      </c>
      <c r="DI27" s="258"/>
      <c r="DJ27" s="253">
        <v>953.78</v>
      </c>
      <c r="DK27" s="253">
        <v>0</v>
      </c>
      <c r="DL27" s="258"/>
      <c r="DM27" s="253">
        <v>0</v>
      </c>
      <c r="DN27" s="253">
        <v>0</v>
      </c>
      <c r="DO27" s="258"/>
      <c r="DP27" s="253">
        <v>0</v>
      </c>
      <c r="DQ27" s="253">
        <v>0</v>
      </c>
      <c r="DR27" s="258"/>
      <c r="DS27" s="253">
        <v>0</v>
      </c>
      <c r="DT27" s="253">
        <v>0</v>
      </c>
      <c r="DU27" s="258"/>
      <c r="DV27" s="253">
        <v>0</v>
      </c>
      <c r="DW27" s="253">
        <v>0</v>
      </c>
      <c r="DX27" s="258"/>
      <c r="DY27" s="253">
        <v>0</v>
      </c>
      <c r="DZ27" s="253">
        <v>0</v>
      </c>
      <c r="EA27" s="258"/>
      <c r="EB27" s="253">
        <v>0</v>
      </c>
      <c r="EC27" s="253">
        <v>0</v>
      </c>
    </row>
    <row r="28" spans="1:133" x14ac:dyDescent="0.25">
      <c r="A28" s="243" t="s">
        <v>261</v>
      </c>
      <c r="B28" s="240" t="s">
        <v>344</v>
      </c>
      <c r="C28" s="241">
        <v>183.86</v>
      </c>
      <c r="F28" s="251">
        <v>520.84339999999997</v>
      </c>
      <c r="G28" s="251">
        <f>$C$28*F28</f>
        <v>95762.267523999995</v>
      </c>
      <c r="H28" s="256"/>
      <c r="I28" s="251">
        <v>0</v>
      </c>
      <c r="J28" s="251">
        <f>$C$28*I28</f>
        <v>0</v>
      </c>
      <c r="K28" s="256"/>
      <c r="L28" s="251">
        <v>168</v>
      </c>
      <c r="M28" s="251">
        <f>$C$28*L28</f>
        <v>30888.480000000003</v>
      </c>
      <c r="N28" s="256"/>
      <c r="O28" s="253">
        <v>1173.3815999999999</v>
      </c>
      <c r="P28" s="251">
        <f>$C$28*O28</f>
        <v>215737.94097600001</v>
      </c>
      <c r="Q28" s="256"/>
      <c r="R28" s="251">
        <v>520.84339999999997</v>
      </c>
      <c r="S28" s="251">
        <f>$C$28*R28</f>
        <v>95762.267523999995</v>
      </c>
      <c r="T28" s="256"/>
      <c r="U28" s="251">
        <v>520.84339999999997</v>
      </c>
      <c r="V28" s="251">
        <f>$C$28*U28</f>
        <v>95762.267523999995</v>
      </c>
      <c r="W28" s="256"/>
      <c r="X28" s="251">
        <v>520.84339999999997</v>
      </c>
      <c r="Y28" s="251">
        <f>$C$28*X28</f>
        <v>95762.267523999995</v>
      </c>
      <c r="Z28" s="256"/>
      <c r="AA28" s="251">
        <v>520.84339999999997</v>
      </c>
      <c r="AB28" s="251">
        <f>$C$28*AA28</f>
        <v>95762.267523999995</v>
      </c>
      <c r="AC28" s="256"/>
      <c r="AD28" s="251">
        <v>520.84339999999997</v>
      </c>
      <c r="AE28" s="251">
        <f>$C$28*AD28</f>
        <v>95762.267523999995</v>
      </c>
      <c r="AF28" s="256"/>
      <c r="AG28" s="251">
        <v>520.84339999999997</v>
      </c>
      <c r="AH28" s="251">
        <f>$C$28*AG28</f>
        <v>95762.267523999995</v>
      </c>
      <c r="AI28" s="256"/>
      <c r="AJ28" s="251">
        <v>1041.6867999999999</v>
      </c>
      <c r="AK28" s="251">
        <f>$C$28*AJ28</f>
        <v>191524.53504799999</v>
      </c>
      <c r="AL28" s="256"/>
      <c r="AM28" s="251">
        <v>1041.6868999999999</v>
      </c>
      <c r="AN28" s="251">
        <f>$C$28*AM28</f>
        <v>191524.553434</v>
      </c>
      <c r="AO28" s="256"/>
      <c r="AP28" s="251">
        <v>520.84339999999997</v>
      </c>
      <c r="AQ28" s="251">
        <f>$C$28*AP28</f>
        <v>95762.267523999995</v>
      </c>
      <c r="AR28" s="256"/>
      <c r="AS28" s="251">
        <v>1041.6867999999999</v>
      </c>
      <c r="AT28" s="251">
        <f>$C$28*AS28</f>
        <v>191524.53504799999</v>
      </c>
      <c r="AU28" s="256"/>
      <c r="AV28" s="251">
        <v>520.84339999999997</v>
      </c>
      <c r="AW28" s="251">
        <f>$C$28*AV28</f>
        <v>95762.267523999995</v>
      </c>
      <c r="AX28" s="256"/>
      <c r="AY28" s="251">
        <v>0</v>
      </c>
      <c r="AZ28" s="251">
        <f>$C$28*AY28</f>
        <v>0</v>
      </c>
      <c r="BA28" s="256"/>
      <c r="BB28" s="251">
        <v>520.84339999999997</v>
      </c>
      <c r="BC28" s="251">
        <f>$C$28*BB28</f>
        <v>95762.267523999995</v>
      </c>
      <c r="BD28" s="256"/>
      <c r="BE28" s="251">
        <v>1041.6868999999999</v>
      </c>
      <c r="BF28" s="251">
        <f>$C$28*BE28</f>
        <v>191524.553434</v>
      </c>
      <c r="BG28" s="256"/>
      <c r="BH28" s="251">
        <v>2083.3737000000001</v>
      </c>
      <c r="BI28" s="251">
        <f>$C$28*BH28</f>
        <v>383049.08848200005</v>
      </c>
      <c r="BJ28" s="256"/>
      <c r="BK28" s="251">
        <v>520.84299999999996</v>
      </c>
      <c r="BL28" s="251">
        <f>$C$28*BK28</f>
        <v>95762.193979999996</v>
      </c>
      <c r="BM28" s="256"/>
      <c r="BN28" s="251">
        <v>520.84339999999997</v>
      </c>
      <c r="BO28" s="251">
        <f>$C$28*BN28</f>
        <v>95762.267523999995</v>
      </c>
      <c r="BP28" s="256"/>
      <c r="BQ28" s="251">
        <v>520.84339999999997</v>
      </c>
      <c r="BR28" s="251">
        <f>$C$28*BQ28</f>
        <v>95762.267523999995</v>
      </c>
      <c r="BS28" s="256"/>
      <c r="BT28" s="251">
        <v>520.84339999999997</v>
      </c>
      <c r="BU28" s="251">
        <f>$C$28*BT28</f>
        <v>95762.267523999995</v>
      </c>
      <c r="BV28" s="256"/>
      <c r="BW28" s="251">
        <v>520.84339999999997</v>
      </c>
      <c r="BX28" s="251">
        <f>$C$28*BW28</f>
        <v>95762.267523999995</v>
      </c>
      <c r="BY28" s="256"/>
      <c r="BZ28" s="251">
        <v>520.84339999999997</v>
      </c>
      <c r="CA28" s="251">
        <f>$C$28*BZ28</f>
        <v>95762.267523999995</v>
      </c>
      <c r="CB28" s="256"/>
      <c r="CC28" s="251">
        <v>1562.5302999999999</v>
      </c>
      <c r="CD28" s="251">
        <f>$C$28*CC28</f>
        <v>287286.82095800003</v>
      </c>
      <c r="CE28" s="256"/>
      <c r="CF28" s="251">
        <v>520.84339999999997</v>
      </c>
      <c r="CG28" s="251">
        <f>$C$28*CF28</f>
        <v>95762.267523999995</v>
      </c>
      <c r="CH28" s="256"/>
      <c r="CI28" s="251">
        <v>1041.6868999999999</v>
      </c>
      <c r="CJ28" s="251">
        <f>$C$28*CI28</f>
        <v>191524.553434</v>
      </c>
      <c r="CK28" s="256"/>
      <c r="CL28" s="251">
        <v>1041.6868999999999</v>
      </c>
      <c r="CM28" s="251">
        <f>$C$28*CL28</f>
        <v>191524.553434</v>
      </c>
      <c r="CN28" s="256"/>
      <c r="CO28" s="251">
        <v>3645.904</v>
      </c>
      <c r="CP28" s="251">
        <f>$C$28*CO28</f>
        <v>670335.90944000008</v>
      </c>
      <c r="CQ28" s="256"/>
      <c r="CR28" s="251">
        <v>1041.6868999999999</v>
      </c>
      <c r="CS28" s="251">
        <f>$C$28*CR28</f>
        <v>191524.553434</v>
      </c>
      <c r="CT28" s="256"/>
      <c r="CU28" s="251">
        <v>520.84339999999997</v>
      </c>
      <c r="CV28" s="251">
        <f>$C$28*CU28</f>
        <v>95762.267523999995</v>
      </c>
      <c r="CW28" s="256"/>
      <c r="CX28" s="251">
        <v>520.84339999999997</v>
      </c>
      <c r="CY28" s="251">
        <f>$C$28*CX28</f>
        <v>95762.267523999995</v>
      </c>
      <c r="CZ28" s="256"/>
      <c r="DA28" s="251">
        <v>520.84339999999997</v>
      </c>
      <c r="DB28" s="251">
        <f>$C$28*DA28</f>
        <v>95762.267523999995</v>
      </c>
      <c r="DC28" s="256"/>
      <c r="DD28" s="251">
        <v>4687.5907999999999</v>
      </c>
      <c r="DE28" s="251">
        <f>$C$28*DD28</f>
        <v>861860.44448800001</v>
      </c>
      <c r="DF28" s="256"/>
      <c r="DG28" s="251">
        <v>0</v>
      </c>
      <c r="DH28" s="251">
        <f>$C$28*DG28</f>
        <v>0</v>
      </c>
      <c r="DI28" s="256"/>
      <c r="DJ28" s="251">
        <v>520.84339999999997</v>
      </c>
      <c r="DK28" s="251">
        <f>$C$28*DJ28</f>
        <v>95762.267523999995</v>
      </c>
      <c r="DL28" s="256"/>
      <c r="DM28" s="251">
        <v>0</v>
      </c>
      <c r="DN28" s="251">
        <f>$C$28*DM28</f>
        <v>0</v>
      </c>
      <c r="DO28" s="256"/>
      <c r="DP28" s="251">
        <v>520.84339999999997</v>
      </c>
      <c r="DQ28" s="251">
        <f>$C$28*DP28</f>
        <v>95762.267523999995</v>
      </c>
      <c r="DR28" s="256"/>
      <c r="DS28" s="251">
        <v>1041.6868999999999</v>
      </c>
      <c r="DT28" s="251">
        <f>$C$28*DS28</f>
        <v>191524.553434</v>
      </c>
      <c r="DU28" s="256"/>
      <c r="DV28" s="251">
        <v>0</v>
      </c>
      <c r="DW28" s="251">
        <f>$C$28*DV28</f>
        <v>0</v>
      </c>
      <c r="DX28" s="256"/>
      <c r="DY28" s="251">
        <v>0</v>
      </c>
      <c r="DZ28" s="251">
        <f>$C$28*DY28</f>
        <v>0</v>
      </c>
      <c r="EA28" s="256"/>
      <c r="EB28" s="251">
        <v>520.84339999999997</v>
      </c>
      <c r="EC28" s="251">
        <f>$C$28*EB28</f>
        <v>95762.267523999995</v>
      </c>
    </row>
    <row r="29" spans="1:133" x14ac:dyDescent="0.25">
      <c r="A29" s="243" t="s">
        <v>263</v>
      </c>
      <c r="B29" s="240" t="s">
        <v>260</v>
      </c>
      <c r="C29" s="241">
        <v>744.43</v>
      </c>
      <c r="F29" s="251">
        <v>200</v>
      </c>
      <c r="G29" s="251">
        <f>$C$29*F29</f>
        <v>148886</v>
      </c>
      <c r="H29" s="256"/>
      <c r="I29" s="251">
        <v>0</v>
      </c>
      <c r="J29" s="251">
        <f>$C$29*I29</f>
        <v>0</v>
      </c>
      <c r="K29" s="256"/>
      <c r="L29" s="251">
        <v>200</v>
      </c>
      <c r="M29" s="251">
        <f>$C$29*L29</f>
        <v>148886</v>
      </c>
      <c r="N29" s="256"/>
      <c r="O29" s="253">
        <v>0</v>
      </c>
      <c r="P29" s="251">
        <f>$C$29*O29</f>
        <v>0</v>
      </c>
      <c r="Q29" s="256"/>
      <c r="R29" s="251">
        <v>200</v>
      </c>
      <c r="S29" s="251">
        <f>$C$29*R29</f>
        <v>148886</v>
      </c>
      <c r="T29" s="256"/>
      <c r="U29" s="251">
        <v>0</v>
      </c>
      <c r="V29" s="251">
        <f>$C$29*U29</f>
        <v>0</v>
      </c>
      <c r="W29" s="256"/>
      <c r="X29" s="251">
        <v>200</v>
      </c>
      <c r="Y29" s="251">
        <f>$C$29*X29</f>
        <v>148886</v>
      </c>
      <c r="Z29" s="256"/>
      <c r="AA29" s="251">
        <v>200</v>
      </c>
      <c r="AB29" s="251">
        <f>$C$29*AA29</f>
        <v>148886</v>
      </c>
      <c r="AC29" s="256"/>
      <c r="AD29" s="251">
        <v>200</v>
      </c>
      <c r="AE29" s="251">
        <f>$C$29*AD29</f>
        <v>148886</v>
      </c>
      <c r="AF29" s="256"/>
      <c r="AG29" s="251">
        <v>200</v>
      </c>
      <c r="AH29" s="251">
        <f>$C$29*AG29</f>
        <v>148886</v>
      </c>
      <c r="AI29" s="256"/>
      <c r="AJ29" s="251">
        <v>325</v>
      </c>
      <c r="AK29" s="251">
        <f>$C$29*AJ29</f>
        <v>241939.74999999997</v>
      </c>
      <c r="AL29" s="256"/>
      <c r="AM29" s="251">
        <v>400</v>
      </c>
      <c r="AN29" s="251">
        <f>$C$29*AM29</f>
        <v>297772</v>
      </c>
      <c r="AO29" s="256"/>
      <c r="AP29" s="251">
        <v>200</v>
      </c>
      <c r="AQ29" s="251">
        <f>$C$29*AP29</f>
        <v>148886</v>
      </c>
      <c r="AR29" s="256"/>
      <c r="AS29" s="251">
        <v>200</v>
      </c>
      <c r="AT29" s="251">
        <f>$C$29*AS29</f>
        <v>148886</v>
      </c>
      <c r="AU29" s="256"/>
      <c r="AV29" s="251">
        <v>0</v>
      </c>
      <c r="AW29" s="251">
        <f>$C$29*AV29</f>
        <v>0</v>
      </c>
      <c r="AX29" s="256"/>
      <c r="AY29" s="251">
        <v>0</v>
      </c>
      <c r="AZ29" s="251">
        <f>$C$29*AY29</f>
        <v>0</v>
      </c>
      <c r="BA29" s="256"/>
      <c r="BB29" s="251">
        <v>200</v>
      </c>
      <c r="BC29" s="251">
        <f>$C$29*BB29</f>
        <v>148886</v>
      </c>
      <c r="BD29" s="256"/>
      <c r="BE29" s="251">
        <v>200</v>
      </c>
      <c r="BF29" s="251">
        <f>$C$29*BE29</f>
        <v>148886</v>
      </c>
      <c r="BG29" s="256"/>
      <c r="BH29" s="251">
        <v>200</v>
      </c>
      <c r="BI29" s="251">
        <f>$C$29*BH29</f>
        <v>148886</v>
      </c>
      <c r="BJ29" s="256"/>
      <c r="BK29" s="251">
        <v>200</v>
      </c>
      <c r="BL29" s="251">
        <f>$C$29*BK29</f>
        <v>148886</v>
      </c>
      <c r="BM29" s="256"/>
      <c r="BN29" s="251">
        <v>200</v>
      </c>
      <c r="BO29" s="251">
        <f>$C$29*BN29</f>
        <v>148886</v>
      </c>
      <c r="BP29" s="256"/>
      <c r="BQ29" s="251">
        <v>0</v>
      </c>
      <c r="BR29" s="251">
        <f>$C$29*BQ29</f>
        <v>0</v>
      </c>
      <c r="BS29" s="256"/>
      <c r="BT29" s="251">
        <v>0</v>
      </c>
      <c r="BU29" s="251">
        <f>$C$29*BT29</f>
        <v>0</v>
      </c>
      <c r="BV29" s="256"/>
      <c r="BW29" s="251">
        <v>200</v>
      </c>
      <c r="BX29" s="251">
        <f>$C$29*BW29</f>
        <v>148886</v>
      </c>
      <c r="BY29" s="256"/>
      <c r="BZ29" s="251">
        <v>200</v>
      </c>
      <c r="CA29" s="251">
        <f>$C$29*BZ29</f>
        <v>148886</v>
      </c>
      <c r="CB29" s="256"/>
      <c r="CC29" s="251">
        <v>400</v>
      </c>
      <c r="CD29" s="251">
        <f>$C$29*CC29</f>
        <v>297772</v>
      </c>
      <c r="CE29" s="256"/>
      <c r="CF29" s="251">
        <v>200</v>
      </c>
      <c r="CG29" s="251">
        <f>$C$29*CF29</f>
        <v>148886</v>
      </c>
      <c r="CH29" s="256"/>
      <c r="CI29" s="251">
        <v>400</v>
      </c>
      <c r="CJ29" s="251">
        <f>$C$29*CI29</f>
        <v>297772</v>
      </c>
      <c r="CK29" s="256"/>
      <c r="CL29" s="251">
        <v>200</v>
      </c>
      <c r="CM29" s="251">
        <f>$C$29*CL29</f>
        <v>148886</v>
      </c>
      <c r="CN29" s="256"/>
      <c r="CO29" s="251">
        <v>600</v>
      </c>
      <c r="CP29" s="251">
        <f>$C$29*CO29</f>
        <v>446657.99999999994</v>
      </c>
      <c r="CQ29" s="256"/>
      <c r="CR29" s="251">
        <v>200</v>
      </c>
      <c r="CS29" s="251">
        <f>$C$29*CR29</f>
        <v>148886</v>
      </c>
      <c r="CT29" s="256"/>
      <c r="CU29" s="251">
        <v>200</v>
      </c>
      <c r="CV29" s="251">
        <f>$C$29*CU29</f>
        <v>148886</v>
      </c>
      <c r="CW29" s="256"/>
      <c r="CX29" s="251">
        <v>400</v>
      </c>
      <c r="CY29" s="251">
        <f>$C$29*CX29</f>
        <v>297772</v>
      </c>
      <c r="CZ29" s="256"/>
      <c r="DA29" s="251">
        <v>200</v>
      </c>
      <c r="DB29" s="251">
        <f>$C$29*DA29</f>
        <v>148886</v>
      </c>
      <c r="DC29" s="256"/>
      <c r="DD29" s="251">
        <v>800</v>
      </c>
      <c r="DE29" s="251">
        <f>$C$29*DD29</f>
        <v>595544</v>
      </c>
      <c r="DF29" s="256"/>
      <c r="DG29" s="251">
        <v>0</v>
      </c>
      <c r="DH29" s="251">
        <f>$C$29*DG29</f>
        <v>0</v>
      </c>
      <c r="DI29" s="256"/>
      <c r="DJ29" s="251">
        <v>200</v>
      </c>
      <c r="DK29" s="251">
        <f>$C$29*DJ29</f>
        <v>148886</v>
      </c>
      <c r="DL29" s="256"/>
      <c r="DM29" s="251">
        <v>0</v>
      </c>
      <c r="DN29" s="251">
        <f>$C$29*DM29</f>
        <v>0</v>
      </c>
      <c r="DO29" s="256"/>
      <c r="DP29" s="251">
        <v>200</v>
      </c>
      <c r="DQ29" s="251">
        <f>$C$29*DP29</f>
        <v>148886</v>
      </c>
      <c r="DR29" s="256"/>
      <c r="DS29" s="251">
        <v>200</v>
      </c>
      <c r="DT29" s="251">
        <f>$C$29*DS29</f>
        <v>148886</v>
      </c>
      <c r="DU29" s="256"/>
      <c r="DV29" s="251">
        <v>200</v>
      </c>
      <c r="DW29" s="251">
        <f>$C$29*DV29</f>
        <v>148886</v>
      </c>
      <c r="DX29" s="256"/>
      <c r="DY29" s="251">
        <v>75</v>
      </c>
      <c r="DZ29" s="251">
        <f>$C$29*DY29</f>
        <v>55832.249999999993</v>
      </c>
      <c r="EA29" s="256"/>
      <c r="EB29" s="251">
        <v>200</v>
      </c>
      <c r="EC29" s="251">
        <f>$C$29*EB29</f>
        <v>148886</v>
      </c>
    </row>
    <row r="30" spans="1:133" ht="15" customHeight="1" x14ac:dyDescent="0.25">
      <c r="A30" s="243" t="s">
        <v>265</v>
      </c>
      <c r="B30" s="240" t="s">
        <v>262</v>
      </c>
      <c r="C30" s="241">
        <v>146.11000000000001</v>
      </c>
      <c r="F30" s="251">
        <v>0</v>
      </c>
      <c r="G30" s="251">
        <f>$C$30*F30</f>
        <v>0</v>
      </c>
      <c r="H30" s="256"/>
      <c r="I30" s="251">
        <v>0</v>
      </c>
      <c r="J30" s="251">
        <f>$C$30*I30</f>
        <v>0</v>
      </c>
      <c r="K30" s="256"/>
      <c r="L30" s="251">
        <v>7204.143</v>
      </c>
      <c r="M30" s="251">
        <f>$C$30*L30</f>
        <v>1052597.3337300001</v>
      </c>
      <c r="N30" s="256"/>
      <c r="O30" s="251">
        <v>0</v>
      </c>
      <c r="P30" s="251">
        <f>$C$30*O30</f>
        <v>0</v>
      </c>
      <c r="Q30" s="256"/>
      <c r="R30" s="251">
        <v>1940.3942</v>
      </c>
      <c r="S30" s="251">
        <f>$C$30*R30</f>
        <v>283510.99656200001</v>
      </c>
      <c r="T30" s="256"/>
      <c r="U30" s="251">
        <v>0</v>
      </c>
      <c r="V30" s="251">
        <f>$C$30*U30</f>
        <v>0</v>
      </c>
      <c r="W30" s="256"/>
      <c r="X30" s="251">
        <v>0</v>
      </c>
      <c r="Y30" s="251">
        <f>$C$30*X30</f>
        <v>0</v>
      </c>
      <c r="Z30" s="256"/>
      <c r="AA30" s="251">
        <v>0</v>
      </c>
      <c r="AB30" s="251">
        <f>$C$30*AA30</f>
        <v>0</v>
      </c>
      <c r="AC30" s="256"/>
      <c r="AD30" s="251">
        <v>6495.0487999999996</v>
      </c>
      <c r="AE30" s="251">
        <f>$C$30*AD30</f>
        <v>948991.58016800007</v>
      </c>
      <c r="AF30" s="256"/>
      <c r="AG30" s="251">
        <v>0</v>
      </c>
      <c r="AH30" s="251">
        <f>$C$30*AG30</f>
        <v>0</v>
      </c>
      <c r="AI30" s="256"/>
      <c r="AJ30" s="251">
        <v>0</v>
      </c>
      <c r="AK30" s="251">
        <f>$C$30*AJ30</f>
        <v>0</v>
      </c>
      <c r="AL30" s="256"/>
      <c r="AM30" s="251">
        <v>16246.9648</v>
      </c>
      <c r="AN30" s="251">
        <f>$C$30*AM30</f>
        <v>2373844.0269280002</v>
      </c>
      <c r="AO30" s="256"/>
      <c r="AP30" s="251">
        <v>0</v>
      </c>
      <c r="AQ30" s="251">
        <f>$C$30*AP30</f>
        <v>0</v>
      </c>
      <c r="AR30" s="256"/>
      <c r="AS30" s="251">
        <v>2797.6599000000001</v>
      </c>
      <c r="AT30" s="251">
        <f>$C$30*AS30</f>
        <v>408766.08798900008</v>
      </c>
      <c r="AU30" s="256"/>
      <c r="AV30" s="251">
        <v>0</v>
      </c>
      <c r="AW30" s="251">
        <f>$C$30*AV30</f>
        <v>0</v>
      </c>
      <c r="AX30" s="256"/>
      <c r="AY30" s="251">
        <v>0</v>
      </c>
      <c r="AZ30" s="251">
        <f>$C$30*AY30</f>
        <v>0</v>
      </c>
      <c r="BA30" s="256"/>
      <c r="BB30" s="251">
        <v>0</v>
      </c>
      <c r="BC30" s="251">
        <f>$C$30*BB30</f>
        <v>0</v>
      </c>
      <c r="BD30" s="256"/>
      <c r="BE30" s="251">
        <v>0</v>
      </c>
      <c r="BF30" s="251">
        <f>$C$30*BE30</f>
        <v>0</v>
      </c>
      <c r="BG30" s="256"/>
      <c r="BH30" s="251">
        <v>0</v>
      </c>
      <c r="BI30" s="251">
        <f>$C$30*BH30</f>
        <v>0</v>
      </c>
      <c r="BJ30" s="256"/>
      <c r="BK30" s="251">
        <v>0</v>
      </c>
      <c r="BL30" s="251">
        <f>$C$30*BK30</f>
        <v>0</v>
      </c>
      <c r="BM30" s="256"/>
      <c r="BN30" s="251">
        <v>0</v>
      </c>
      <c r="BO30" s="251">
        <f>$C$30*BN30</f>
        <v>0</v>
      </c>
      <c r="BP30" s="256"/>
      <c r="BQ30" s="251">
        <v>0</v>
      </c>
      <c r="BR30" s="251">
        <f>$C$30*BQ30</f>
        <v>0</v>
      </c>
      <c r="BS30" s="256"/>
      <c r="BT30" s="251">
        <v>0</v>
      </c>
      <c r="BU30" s="251">
        <f>$C$30*BT30</f>
        <v>0</v>
      </c>
      <c r="BV30" s="256"/>
      <c r="BW30" s="251">
        <v>2270.7166000000002</v>
      </c>
      <c r="BX30" s="251">
        <f>$C$30*BW30</f>
        <v>331774.40242600004</v>
      </c>
      <c r="BY30" s="256"/>
      <c r="BZ30" s="251">
        <v>0</v>
      </c>
      <c r="CA30" s="251">
        <f>$C$30*BZ30</f>
        <v>0</v>
      </c>
      <c r="CB30" s="256"/>
      <c r="CC30" s="251">
        <v>0</v>
      </c>
      <c r="CD30" s="251">
        <f>$C$30*CC30</f>
        <v>0</v>
      </c>
      <c r="CE30" s="256"/>
      <c r="CF30" s="251">
        <v>1456.2707</v>
      </c>
      <c r="CG30" s="251">
        <f>$C$30*CF30</f>
        <v>212775.71197700003</v>
      </c>
      <c r="CH30" s="256"/>
      <c r="CI30" s="251">
        <v>1975.5418999999999</v>
      </c>
      <c r="CJ30" s="251">
        <f>$C$30*CI30</f>
        <v>288646.42700900004</v>
      </c>
      <c r="CK30" s="256"/>
      <c r="CL30" s="251">
        <v>3529.9616999999998</v>
      </c>
      <c r="CM30" s="251">
        <f>$C$30*CL30</f>
        <v>515762.70398700004</v>
      </c>
      <c r="CN30" s="256"/>
      <c r="CO30" s="251">
        <v>22045.096000000001</v>
      </c>
      <c r="CP30" s="251">
        <f>$C$30*CO30</f>
        <v>3221008.9765600003</v>
      </c>
      <c r="CQ30" s="256"/>
      <c r="CR30" s="251">
        <v>2324.0019000000002</v>
      </c>
      <c r="CS30" s="251">
        <f>$C$30*CR30</f>
        <v>339559.91760900005</v>
      </c>
      <c r="CT30" s="256"/>
      <c r="CU30" s="251">
        <v>0</v>
      </c>
      <c r="CV30" s="251">
        <f>$C$30*CU30</f>
        <v>0</v>
      </c>
      <c r="CW30" s="256"/>
      <c r="CX30" s="251">
        <v>0</v>
      </c>
      <c r="CY30" s="251">
        <f>$C$30*CX30</f>
        <v>0</v>
      </c>
      <c r="CZ30" s="256"/>
      <c r="DA30" s="251">
        <v>1361.5923</v>
      </c>
      <c r="DB30" s="251">
        <f>$C$30*DA30</f>
        <v>198942.25095300001</v>
      </c>
      <c r="DC30" s="256"/>
      <c r="DD30" s="251">
        <v>0</v>
      </c>
      <c r="DE30" s="251">
        <f>$C$30*DD30</f>
        <v>0</v>
      </c>
      <c r="DF30" s="256"/>
      <c r="DG30" s="251">
        <v>0</v>
      </c>
      <c r="DH30" s="251">
        <f>$C$30*DG30</f>
        <v>0</v>
      </c>
      <c r="DI30" s="256"/>
      <c r="DJ30" s="251">
        <v>0</v>
      </c>
      <c r="DK30" s="251">
        <f>$C$30*DJ30</f>
        <v>0</v>
      </c>
      <c r="DL30" s="256"/>
      <c r="DM30" s="251">
        <v>0</v>
      </c>
      <c r="DN30" s="251">
        <f>$C$30*DM30</f>
        <v>0</v>
      </c>
      <c r="DO30" s="256"/>
      <c r="DP30" s="251">
        <v>5421.1323000000002</v>
      </c>
      <c r="DQ30" s="251">
        <f>$C$30*DP30</f>
        <v>792081.64035300014</v>
      </c>
      <c r="DR30" s="256"/>
      <c r="DS30" s="251">
        <v>0</v>
      </c>
      <c r="DT30" s="251">
        <f>$C$30*DS30</f>
        <v>0</v>
      </c>
      <c r="DU30" s="256"/>
      <c r="DV30" s="251">
        <v>0</v>
      </c>
      <c r="DW30" s="251">
        <f>$C$30*DV30</f>
        <v>0</v>
      </c>
      <c r="DX30" s="256"/>
      <c r="DY30" s="251">
        <v>0</v>
      </c>
      <c r="DZ30" s="251">
        <f>$C$30*DY30</f>
        <v>0</v>
      </c>
      <c r="EA30" s="256"/>
      <c r="EB30" s="251">
        <v>409.75259999999997</v>
      </c>
      <c r="EC30" s="251">
        <f>$C$30*EB30</f>
        <v>59868.952386000004</v>
      </c>
    </row>
    <row r="31" spans="1:133" x14ac:dyDescent="0.25">
      <c r="A31" s="243" t="s">
        <v>267</v>
      </c>
      <c r="B31" s="240" t="s">
        <v>264</v>
      </c>
      <c r="C31" s="241"/>
      <c r="F31" s="251">
        <v>0</v>
      </c>
      <c r="G31" s="251"/>
      <c r="H31" s="256"/>
      <c r="I31" s="251">
        <v>0</v>
      </c>
      <c r="J31" s="251"/>
      <c r="K31" s="256"/>
      <c r="L31" s="251">
        <v>0</v>
      </c>
      <c r="M31" s="251"/>
      <c r="N31" s="256"/>
      <c r="O31" s="251">
        <v>0</v>
      </c>
      <c r="P31" s="251"/>
      <c r="Q31" s="256"/>
      <c r="R31" s="251">
        <v>0</v>
      </c>
      <c r="S31" s="251"/>
      <c r="T31" s="256"/>
      <c r="U31" s="251">
        <v>0</v>
      </c>
      <c r="V31" s="251"/>
      <c r="W31" s="256"/>
      <c r="X31" s="251">
        <v>0</v>
      </c>
      <c r="Y31" s="251"/>
      <c r="Z31" s="256"/>
      <c r="AA31" s="251">
        <v>0</v>
      </c>
      <c r="AB31" s="251"/>
      <c r="AC31" s="256"/>
      <c r="AD31" s="251">
        <v>0</v>
      </c>
      <c r="AE31" s="251"/>
      <c r="AF31" s="256"/>
      <c r="AG31" s="251">
        <v>970.96569999999997</v>
      </c>
      <c r="AH31" s="251"/>
      <c r="AI31" s="256"/>
      <c r="AJ31" s="251">
        <v>1390.8681999999999</v>
      </c>
      <c r="AK31" s="251"/>
      <c r="AL31" s="256"/>
      <c r="AM31" s="251">
        <v>5928.8742000000002</v>
      </c>
      <c r="AN31" s="251"/>
      <c r="AO31" s="256"/>
      <c r="AP31" s="251">
        <v>0</v>
      </c>
      <c r="AQ31" s="251"/>
      <c r="AR31" s="256"/>
      <c r="AS31" s="251">
        <v>0</v>
      </c>
      <c r="AT31" s="251"/>
      <c r="AU31" s="256"/>
      <c r="AV31" s="251">
        <v>0</v>
      </c>
      <c r="AW31" s="251"/>
      <c r="AX31" s="256"/>
      <c r="AY31" s="251">
        <v>2148.0113999999999</v>
      </c>
      <c r="AZ31" s="251"/>
      <c r="BA31" s="256"/>
      <c r="BB31" s="251">
        <v>0</v>
      </c>
      <c r="BC31" s="251"/>
      <c r="BD31" s="256"/>
      <c r="BE31" s="251">
        <v>0</v>
      </c>
      <c r="BF31" s="251"/>
      <c r="BG31" s="256"/>
      <c r="BH31" s="251">
        <v>0</v>
      </c>
      <c r="BI31" s="251"/>
      <c r="BJ31" s="256"/>
      <c r="BK31" s="251">
        <v>0</v>
      </c>
      <c r="BL31" s="251"/>
      <c r="BM31" s="256"/>
      <c r="BN31" s="251">
        <v>0</v>
      </c>
      <c r="BO31" s="251"/>
      <c r="BP31" s="256"/>
      <c r="BQ31" s="251">
        <v>0</v>
      </c>
      <c r="BR31" s="251"/>
      <c r="BS31" s="256"/>
      <c r="BT31" s="251">
        <v>2333.9542000000001</v>
      </c>
      <c r="BU31" s="251"/>
      <c r="BV31" s="256"/>
      <c r="BW31" s="251">
        <v>0</v>
      </c>
      <c r="BX31" s="251"/>
      <c r="BY31" s="256"/>
      <c r="BZ31" s="251">
        <v>0</v>
      </c>
      <c r="CA31" s="251"/>
      <c r="CB31" s="256"/>
      <c r="CC31" s="251">
        <v>0</v>
      </c>
      <c r="CD31" s="251"/>
      <c r="CE31" s="256"/>
      <c r="CF31" s="251">
        <v>0</v>
      </c>
      <c r="CG31" s="251"/>
      <c r="CH31" s="256"/>
      <c r="CI31" s="251">
        <v>0</v>
      </c>
      <c r="CJ31" s="251"/>
      <c r="CK31" s="256"/>
      <c r="CL31" s="251">
        <v>0</v>
      </c>
      <c r="CM31" s="251"/>
      <c r="CN31" s="256"/>
      <c r="CO31" s="251">
        <v>0</v>
      </c>
      <c r="CP31" s="251"/>
      <c r="CQ31" s="256"/>
      <c r="CR31" s="251">
        <v>0</v>
      </c>
      <c r="CS31" s="251"/>
      <c r="CT31" s="256"/>
      <c r="CU31" s="251">
        <v>0</v>
      </c>
      <c r="CV31" s="251"/>
      <c r="CW31" s="256"/>
      <c r="CX31" s="251">
        <v>0</v>
      </c>
      <c r="CY31" s="251"/>
      <c r="CZ31" s="256"/>
      <c r="DA31" s="251">
        <v>1150.3848</v>
      </c>
      <c r="DB31" s="251"/>
      <c r="DC31" s="256"/>
      <c r="DD31" s="251">
        <v>0</v>
      </c>
      <c r="DE31" s="251"/>
      <c r="DF31" s="256"/>
      <c r="DG31" s="251">
        <v>0</v>
      </c>
      <c r="DH31" s="251"/>
      <c r="DI31" s="256"/>
      <c r="DJ31" s="251">
        <v>0</v>
      </c>
      <c r="DK31" s="251"/>
      <c r="DL31" s="256"/>
      <c r="DM31" s="251">
        <v>513.92169999999999</v>
      </c>
      <c r="DN31" s="251"/>
      <c r="DO31" s="256"/>
      <c r="DP31" s="251">
        <v>527.30399999999997</v>
      </c>
      <c r="DQ31" s="251"/>
      <c r="DR31" s="256"/>
      <c r="DS31" s="251">
        <v>700.81470000000002</v>
      </c>
      <c r="DT31" s="251"/>
      <c r="DU31" s="256"/>
      <c r="DV31" s="251">
        <v>0</v>
      </c>
      <c r="DW31" s="251"/>
      <c r="DX31" s="256"/>
      <c r="DY31" s="251">
        <v>0</v>
      </c>
      <c r="DZ31" s="251"/>
      <c r="EA31" s="256"/>
      <c r="EB31" s="251">
        <v>0</v>
      </c>
      <c r="EC31" s="251"/>
    </row>
    <row r="32" spans="1:133" x14ac:dyDescent="0.25">
      <c r="A32" s="243" t="s">
        <v>269</v>
      </c>
      <c r="B32" s="240" t="s">
        <v>266</v>
      </c>
      <c r="C32" s="241">
        <v>113.68</v>
      </c>
      <c r="F32" s="251">
        <v>513.91719999999998</v>
      </c>
      <c r="G32" s="251">
        <f>$C$32*F32</f>
        <v>58422.107296000002</v>
      </c>
      <c r="H32" s="256"/>
      <c r="I32" s="251">
        <v>0</v>
      </c>
      <c r="J32" s="251">
        <f>$C$32*I32</f>
        <v>0</v>
      </c>
      <c r="K32" s="256"/>
      <c r="L32" s="251">
        <v>290.14530000000002</v>
      </c>
      <c r="M32" s="251">
        <f>$C$32*L32</f>
        <v>32983.717704000002</v>
      </c>
      <c r="N32" s="256"/>
      <c r="O32" s="251">
        <v>3526.4081999999999</v>
      </c>
      <c r="P32" s="251">
        <f>$C$32*O32</f>
        <v>400882.08417600003</v>
      </c>
      <c r="Q32" s="256"/>
      <c r="R32" s="251">
        <v>1840.5537999999999</v>
      </c>
      <c r="S32" s="251">
        <f>$C$32*R32</f>
        <v>209234.15598400001</v>
      </c>
      <c r="T32" s="256"/>
      <c r="U32" s="251">
        <v>0</v>
      </c>
      <c r="V32" s="251">
        <f>$C$32*U32</f>
        <v>0</v>
      </c>
      <c r="W32" s="256"/>
      <c r="X32" s="251">
        <v>0</v>
      </c>
      <c r="Y32" s="251">
        <f>$C$32*X32</f>
        <v>0</v>
      </c>
      <c r="Z32" s="256"/>
      <c r="AA32" s="251">
        <v>3849.47</v>
      </c>
      <c r="AB32" s="251">
        <f>$C$32*AA32</f>
        <v>437607.74959999998</v>
      </c>
      <c r="AC32" s="256"/>
      <c r="AD32" s="251">
        <v>0</v>
      </c>
      <c r="AE32" s="251">
        <f>$C$32*AD32</f>
        <v>0</v>
      </c>
      <c r="AF32" s="256"/>
      <c r="AG32" s="251">
        <v>0</v>
      </c>
      <c r="AH32" s="251">
        <f>$C$32*AG32</f>
        <v>0</v>
      </c>
      <c r="AI32" s="256"/>
      <c r="AJ32" s="251">
        <v>0</v>
      </c>
      <c r="AK32" s="251">
        <f>$C$32*AJ32</f>
        <v>0</v>
      </c>
      <c r="AL32" s="256"/>
      <c r="AM32" s="251">
        <v>0</v>
      </c>
      <c r="AN32" s="251">
        <f>$C$32*AM32</f>
        <v>0</v>
      </c>
      <c r="AO32" s="256"/>
      <c r="AP32" s="251">
        <v>0</v>
      </c>
      <c r="AQ32" s="251">
        <f>$C$32*AP32</f>
        <v>0</v>
      </c>
      <c r="AR32" s="256"/>
      <c r="AS32" s="251">
        <v>1781.8409999999999</v>
      </c>
      <c r="AT32" s="251">
        <f>$C$32*AS32</f>
        <v>202559.68487999999</v>
      </c>
      <c r="AU32" s="256"/>
      <c r="AV32" s="251">
        <v>0</v>
      </c>
      <c r="AW32" s="251">
        <f>$C$32*AV32</f>
        <v>0</v>
      </c>
      <c r="AX32" s="256"/>
      <c r="AY32" s="251">
        <v>0</v>
      </c>
      <c r="AZ32" s="251">
        <f>$C$32*AY32</f>
        <v>0</v>
      </c>
      <c r="BA32" s="256"/>
      <c r="BB32" s="251">
        <v>0</v>
      </c>
      <c r="BC32" s="251">
        <f>$C$32*BB32</f>
        <v>0</v>
      </c>
      <c r="BD32" s="256"/>
      <c r="BE32" s="251">
        <v>3256.6601999999998</v>
      </c>
      <c r="BF32" s="251">
        <f>$C$32*BE32</f>
        <v>370217.131536</v>
      </c>
      <c r="BG32" s="256"/>
      <c r="BH32" s="251">
        <v>0</v>
      </c>
      <c r="BI32" s="251">
        <f>$C$32*BH32</f>
        <v>0</v>
      </c>
      <c r="BJ32" s="256"/>
      <c r="BK32" s="251">
        <v>0</v>
      </c>
      <c r="BL32" s="251">
        <f>$C$32*BK32</f>
        <v>0</v>
      </c>
      <c r="BM32" s="256"/>
      <c r="BN32" s="251">
        <v>0</v>
      </c>
      <c r="BO32" s="251">
        <f>$C$32*BN32</f>
        <v>0</v>
      </c>
      <c r="BP32" s="256"/>
      <c r="BQ32" s="251">
        <v>0</v>
      </c>
      <c r="BR32" s="251">
        <f>$C$32*BQ32</f>
        <v>0</v>
      </c>
      <c r="BS32" s="256"/>
      <c r="BT32" s="251">
        <v>0</v>
      </c>
      <c r="BU32" s="251">
        <f>$C$32*BT32</f>
        <v>0</v>
      </c>
      <c r="BV32" s="256"/>
      <c r="BW32" s="251">
        <v>0</v>
      </c>
      <c r="BX32" s="251">
        <f>$C$32*BW32</f>
        <v>0</v>
      </c>
      <c r="BY32" s="256"/>
      <c r="BZ32" s="251">
        <v>0</v>
      </c>
      <c r="CA32" s="251">
        <f>$C$32*BZ32</f>
        <v>0</v>
      </c>
      <c r="CB32" s="256"/>
      <c r="CC32" s="251">
        <v>5597.8865999999998</v>
      </c>
      <c r="CD32" s="251">
        <f>$C$32*CC32</f>
        <v>636367.74868800002</v>
      </c>
      <c r="CE32" s="256"/>
      <c r="CF32" s="251">
        <v>0</v>
      </c>
      <c r="CG32" s="251">
        <f>$C$32*CF32</f>
        <v>0</v>
      </c>
      <c r="CH32" s="256"/>
      <c r="CI32" s="251">
        <v>0</v>
      </c>
      <c r="CJ32" s="251">
        <f>$C$32*CI32</f>
        <v>0</v>
      </c>
      <c r="CK32" s="256"/>
      <c r="CL32" s="251">
        <v>0</v>
      </c>
      <c r="CM32" s="251">
        <f>$C$32*CL32</f>
        <v>0</v>
      </c>
      <c r="CN32" s="256"/>
      <c r="CO32" s="251">
        <v>0</v>
      </c>
      <c r="CP32" s="251">
        <f>$C$32*CO32</f>
        <v>0</v>
      </c>
      <c r="CQ32" s="256"/>
      <c r="CR32" s="251">
        <v>0</v>
      </c>
      <c r="CS32" s="251">
        <f>$C$32*CR32</f>
        <v>0</v>
      </c>
      <c r="CT32" s="256"/>
      <c r="CU32" s="251">
        <v>0</v>
      </c>
      <c r="CV32" s="251">
        <f>$C$32*CU32</f>
        <v>0</v>
      </c>
      <c r="CW32" s="256"/>
      <c r="CX32" s="251">
        <v>0</v>
      </c>
      <c r="CY32" s="251">
        <f>$C$32*CX32</f>
        <v>0</v>
      </c>
      <c r="CZ32" s="256"/>
      <c r="DA32" s="251">
        <v>0</v>
      </c>
      <c r="DB32" s="251">
        <f>$C$32*DA32</f>
        <v>0</v>
      </c>
      <c r="DC32" s="256"/>
      <c r="DD32" s="251">
        <v>798.51350000000002</v>
      </c>
      <c r="DE32" s="251">
        <f>$C$32*DD32</f>
        <v>90775.014680000008</v>
      </c>
      <c r="DF32" s="256"/>
      <c r="DG32" s="251">
        <v>0</v>
      </c>
      <c r="DH32" s="251">
        <f>$C$32*DG32</f>
        <v>0</v>
      </c>
      <c r="DI32" s="256"/>
      <c r="DJ32" s="251">
        <v>0</v>
      </c>
      <c r="DK32" s="251">
        <f>$C$32*DJ32</f>
        <v>0</v>
      </c>
      <c r="DL32" s="256"/>
      <c r="DM32" s="251">
        <v>0</v>
      </c>
      <c r="DN32" s="251">
        <f>$C$32*DM32</f>
        <v>0</v>
      </c>
      <c r="DO32" s="256"/>
      <c r="DP32" s="251">
        <v>0</v>
      </c>
      <c r="DQ32" s="251">
        <f>$C$32*DP32</f>
        <v>0</v>
      </c>
      <c r="DR32" s="256"/>
      <c r="DS32" s="251">
        <v>0</v>
      </c>
      <c r="DT32" s="251">
        <f>$C$32*DS32</f>
        <v>0</v>
      </c>
      <c r="DU32" s="256"/>
      <c r="DV32" s="251">
        <v>0</v>
      </c>
      <c r="DW32" s="251">
        <f>$C$32*DV32</f>
        <v>0</v>
      </c>
      <c r="DX32" s="256"/>
      <c r="DY32" s="251">
        <v>0</v>
      </c>
      <c r="DZ32" s="251">
        <f>$C$32*DY32</f>
        <v>0</v>
      </c>
      <c r="EA32" s="256"/>
      <c r="EB32" s="251">
        <v>0</v>
      </c>
      <c r="EC32" s="251">
        <f>$C$32*EB32</f>
        <v>0</v>
      </c>
    </row>
    <row r="33" spans="1:133" ht="15" customHeight="1" x14ac:dyDescent="0.25">
      <c r="A33" s="243" t="s">
        <v>271</v>
      </c>
      <c r="B33" s="240" t="s">
        <v>268</v>
      </c>
      <c r="C33" s="241">
        <v>263.77999999999997</v>
      </c>
      <c r="F33" s="251">
        <v>72</v>
      </c>
      <c r="G33" s="251">
        <f>$C$33*F33</f>
        <v>18992.159999999996</v>
      </c>
      <c r="H33" s="256"/>
      <c r="I33" s="254">
        <v>0</v>
      </c>
      <c r="J33" s="251">
        <f>$C$33*I33</f>
        <v>0</v>
      </c>
      <c r="K33" s="256"/>
      <c r="L33" s="251">
        <v>144</v>
      </c>
      <c r="M33" s="251">
        <f>$C$33*L33</f>
        <v>37984.319999999992</v>
      </c>
      <c r="N33" s="256"/>
      <c r="O33" s="251">
        <v>72</v>
      </c>
      <c r="P33" s="251">
        <f>$C$33*O33</f>
        <v>18992.159999999996</v>
      </c>
      <c r="Q33" s="256"/>
      <c r="R33" s="251">
        <v>144</v>
      </c>
      <c r="S33" s="251">
        <f>$C$33*R33</f>
        <v>37984.319999999992</v>
      </c>
      <c r="T33" s="256"/>
      <c r="U33" s="251">
        <v>288</v>
      </c>
      <c r="V33" s="251">
        <f>$C$33*U33</f>
        <v>75968.639999999985</v>
      </c>
      <c r="W33" s="256"/>
      <c r="X33" s="251">
        <v>144</v>
      </c>
      <c r="Y33" s="251">
        <f>$C$33*X33</f>
        <v>37984.319999999992</v>
      </c>
      <c r="Z33" s="256"/>
      <c r="AA33" s="251">
        <v>216</v>
      </c>
      <c r="AB33" s="251">
        <f>$C$33*AA33</f>
        <v>56976.479999999996</v>
      </c>
      <c r="AC33" s="256"/>
      <c r="AD33" s="251">
        <v>144</v>
      </c>
      <c r="AE33" s="251">
        <f>$C$33*AD33</f>
        <v>37984.319999999992</v>
      </c>
      <c r="AF33" s="256"/>
      <c r="AG33" s="251">
        <v>0</v>
      </c>
      <c r="AH33" s="251">
        <f>$C$33*AG33</f>
        <v>0</v>
      </c>
      <c r="AI33" s="256"/>
      <c r="AJ33" s="251">
        <v>72</v>
      </c>
      <c r="AK33" s="251">
        <f>$C$33*AJ33</f>
        <v>18992.159999999996</v>
      </c>
      <c r="AL33" s="256"/>
      <c r="AM33" s="251">
        <v>216</v>
      </c>
      <c r="AN33" s="251">
        <f>$C$33*AM33</f>
        <v>56976.479999999996</v>
      </c>
      <c r="AO33" s="256"/>
      <c r="AP33" s="251">
        <v>288</v>
      </c>
      <c r="AQ33" s="251">
        <f>$C$33*AP33</f>
        <v>75968.639999999985</v>
      </c>
      <c r="AR33" s="256"/>
      <c r="AS33" s="251">
        <v>216</v>
      </c>
      <c r="AT33" s="251">
        <f>$C$33*AS33</f>
        <v>56976.479999999996</v>
      </c>
      <c r="AU33" s="256"/>
      <c r="AV33" s="251">
        <v>144</v>
      </c>
      <c r="AW33" s="251">
        <f>$C$33*AV33</f>
        <v>37984.319999999992</v>
      </c>
      <c r="AX33" s="256"/>
      <c r="AY33" s="251">
        <v>144</v>
      </c>
      <c r="AZ33" s="251">
        <f>$C$33*AY33</f>
        <v>37984.319999999992</v>
      </c>
      <c r="BA33" s="256"/>
      <c r="BB33" s="251">
        <v>288</v>
      </c>
      <c r="BC33" s="251">
        <f>$C$33*BB33</f>
        <v>75968.639999999985</v>
      </c>
      <c r="BD33" s="256"/>
      <c r="BE33" s="251">
        <v>144</v>
      </c>
      <c r="BF33" s="251">
        <f>$C$33*BE33</f>
        <v>37984.319999999992</v>
      </c>
      <c r="BG33" s="256"/>
      <c r="BH33" s="251">
        <v>576</v>
      </c>
      <c r="BI33" s="251">
        <f>$C$33*BH33</f>
        <v>151937.27999999997</v>
      </c>
      <c r="BJ33" s="256"/>
      <c r="BK33" s="251">
        <v>144</v>
      </c>
      <c r="BL33" s="251">
        <f>$C$33*BK33</f>
        <v>37984.319999999992</v>
      </c>
      <c r="BM33" s="256"/>
      <c r="BN33" s="251">
        <v>288</v>
      </c>
      <c r="BO33" s="251">
        <f>$C$33*BN33</f>
        <v>75968.639999999985</v>
      </c>
      <c r="BP33" s="256"/>
      <c r="BQ33" s="251">
        <v>144</v>
      </c>
      <c r="BR33" s="251">
        <f>$C$33*BQ33</f>
        <v>37984.319999999992</v>
      </c>
      <c r="BS33" s="256"/>
      <c r="BT33" s="251">
        <v>216</v>
      </c>
      <c r="BU33" s="251">
        <f>$C$33*BT33</f>
        <v>56976.479999999996</v>
      </c>
      <c r="BV33" s="256"/>
      <c r="BW33" s="251">
        <v>216</v>
      </c>
      <c r="BX33" s="251">
        <f>$C$33*BW33</f>
        <v>56976.479999999996</v>
      </c>
      <c r="BY33" s="256"/>
      <c r="BZ33" s="251">
        <v>216</v>
      </c>
      <c r="CA33" s="251">
        <f>$C$33*BZ33</f>
        <v>56976.479999999996</v>
      </c>
      <c r="CB33" s="256"/>
      <c r="CC33" s="251">
        <v>504</v>
      </c>
      <c r="CD33" s="251">
        <f>$C$33*CC33</f>
        <v>132945.12</v>
      </c>
      <c r="CE33" s="256"/>
      <c r="CF33" s="251">
        <v>288</v>
      </c>
      <c r="CG33" s="251">
        <f>$C$33*CF33</f>
        <v>75968.639999999985</v>
      </c>
      <c r="CH33" s="256"/>
      <c r="CI33" s="251">
        <v>288</v>
      </c>
      <c r="CJ33" s="251">
        <f>$C$33*CI33</f>
        <v>75968.639999999985</v>
      </c>
      <c r="CK33" s="256"/>
      <c r="CL33" s="251">
        <v>288</v>
      </c>
      <c r="CM33" s="251">
        <f>$C$33*CL33</f>
        <v>75968.639999999985</v>
      </c>
      <c r="CN33" s="256"/>
      <c r="CO33" s="251">
        <v>1008</v>
      </c>
      <c r="CP33" s="251">
        <f>$C$33*CO33</f>
        <v>265890.24</v>
      </c>
      <c r="CQ33" s="256"/>
      <c r="CR33" s="251">
        <v>216</v>
      </c>
      <c r="CS33" s="251">
        <f>$C$33*CR33</f>
        <v>56976.479999999996</v>
      </c>
      <c r="CT33" s="256"/>
      <c r="CU33" s="251">
        <v>216</v>
      </c>
      <c r="CV33" s="251">
        <f>$C$33*CU33</f>
        <v>56976.479999999996</v>
      </c>
      <c r="CW33" s="256"/>
      <c r="CX33" s="251">
        <v>504</v>
      </c>
      <c r="CY33" s="251">
        <f>$C$33*CX33</f>
        <v>132945.12</v>
      </c>
      <c r="CZ33" s="256"/>
      <c r="DA33" s="251">
        <v>216</v>
      </c>
      <c r="DB33" s="251">
        <f>$C$33*DA33</f>
        <v>56976.479999999996</v>
      </c>
      <c r="DC33" s="256"/>
      <c r="DD33" s="251">
        <v>720</v>
      </c>
      <c r="DE33" s="251">
        <f>$C$33*DD33</f>
        <v>189921.59999999998</v>
      </c>
      <c r="DF33" s="256"/>
      <c r="DG33" s="251">
        <v>0</v>
      </c>
      <c r="DH33" s="251">
        <f>$C$33*DG33</f>
        <v>0</v>
      </c>
      <c r="DI33" s="256"/>
      <c r="DJ33" s="251">
        <v>144</v>
      </c>
      <c r="DK33" s="251">
        <f>$C$33*DJ33</f>
        <v>37984.319999999992</v>
      </c>
      <c r="DL33" s="256"/>
      <c r="DM33" s="251">
        <v>0</v>
      </c>
      <c r="DN33" s="251">
        <f>$C$33*DM33</f>
        <v>0</v>
      </c>
      <c r="DO33" s="256"/>
      <c r="DP33" s="251">
        <v>0</v>
      </c>
      <c r="DQ33" s="251">
        <f>$C$33*DP33</f>
        <v>0</v>
      </c>
      <c r="DR33" s="256"/>
      <c r="DS33" s="251">
        <v>288</v>
      </c>
      <c r="DT33" s="251">
        <f>$C$33*DS33</f>
        <v>75968.639999999985</v>
      </c>
      <c r="DU33" s="256"/>
      <c r="DV33" s="251">
        <v>0</v>
      </c>
      <c r="DW33" s="251">
        <f>$C$33*DV33</f>
        <v>0</v>
      </c>
      <c r="DX33" s="256"/>
      <c r="DY33" s="251">
        <v>0</v>
      </c>
      <c r="DZ33" s="251">
        <f>$C$33*DY33</f>
        <v>0</v>
      </c>
      <c r="EA33" s="256"/>
      <c r="EB33" s="251">
        <v>288</v>
      </c>
      <c r="EC33" s="251">
        <f>$C$33*EB33</f>
        <v>75968.639999999985</v>
      </c>
    </row>
    <row r="34" spans="1:133" s="133" customFormat="1" x14ac:dyDescent="0.25">
      <c r="A34" s="243" t="s">
        <v>339</v>
      </c>
      <c r="B34" s="244" t="s">
        <v>270</v>
      </c>
      <c r="C34" s="245">
        <v>147.88</v>
      </c>
      <c r="F34" s="253">
        <v>0</v>
      </c>
      <c r="G34" s="253">
        <f>$C$34*F34</f>
        <v>0</v>
      </c>
      <c r="H34" s="258"/>
      <c r="I34" s="253">
        <v>0</v>
      </c>
      <c r="J34" s="253">
        <f>$C$34*I34</f>
        <v>0</v>
      </c>
      <c r="K34" s="258"/>
      <c r="L34" s="253">
        <v>477.05410000000001</v>
      </c>
      <c r="M34" s="253">
        <f>$C$34*L34</f>
        <v>70546.760307999997</v>
      </c>
      <c r="N34" s="258"/>
      <c r="O34" s="253">
        <v>0</v>
      </c>
      <c r="P34" s="253">
        <f>$C$34*O34</f>
        <v>0</v>
      </c>
      <c r="Q34" s="258"/>
      <c r="R34" s="253">
        <v>0</v>
      </c>
      <c r="S34" s="253">
        <f>$C$34*R34</f>
        <v>0</v>
      </c>
      <c r="T34" s="258"/>
      <c r="U34" s="253">
        <v>0</v>
      </c>
      <c r="V34" s="253">
        <f>$C$34*U34</f>
        <v>0</v>
      </c>
      <c r="W34" s="258"/>
      <c r="X34" s="253">
        <v>0</v>
      </c>
      <c r="Y34" s="253">
        <f>$C$34*X34</f>
        <v>0</v>
      </c>
      <c r="Z34" s="258"/>
      <c r="AA34" s="253">
        <v>0</v>
      </c>
      <c r="AB34" s="253">
        <f>$C$34*AA34</f>
        <v>0</v>
      </c>
      <c r="AC34" s="258"/>
      <c r="AD34" s="253">
        <v>0</v>
      </c>
      <c r="AE34" s="253">
        <f>$C$34*AD34</f>
        <v>0</v>
      </c>
      <c r="AF34" s="258"/>
      <c r="AG34" s="253">
        <v>0</v>
      </c>
      <c r="AH34" s="253">
        <f>$C$34*AG34</f>
        <v>0</v>
      </c>
      <c r="AI34" s="258"/>
      <c r="AJ34" s="253">
        <v>0</v>
      </c>
      <c r="AK34" s="253">
        <f>$C$34*AJ34</f>
        <v>0</v>
      </c>
      <c r="AL34" s="258"/>
      <c r="AM34" s="253">
        <v>0</v>
      </c>
      <c r="AN34" s="253">
        <f>$C$34*AM34</f>
        <v>0</v>
      </c>
      <c r="AO34" s="258"/>
      <c r="AP34" s="253">
        <v>0</v>
      </c>
      <c r="AQ34" s="253">
        <f>$C$34*AP34</f>
        <v>0</v>
      </c>
      <c r="AR34" s="258"/>
      <c r="AS34" s="253">
        <v>0</v>
      </c>
      <c r="AT34" s="253">
        <f>$C$34*AS34</f>
        <v>0</v>
      </c>
      <c r="AU34" s="258"/>
      <c r="AV34" s="253">
        <v>0</v>
      </c>
      <c r="AW34" s="253">
        <f>$C$34*AV34</f>
        <v>0</v>
      </c>
      <c r="AX34" s="258"/>
      <c r="AY34" s="253">
        <v>0</v>
      </c>
      <c r="AZ34" s="253">
        <f>$C$34*AY34</f>
        <v>0</v>
      </c>
      <c r="BA34" s="258"/>
      <c r="BB34" s="253">
        <v>0</v>
      </c>
      <c r="BC34" s="253">
        <f>$C$34*BB34</f>
        <v>0</v>
      </c>
      <c r="BD34" s="258"/>
      <c r="BE34" s="253">
        <v>0</v>
      </c>
      <c r="BF34" s="253">
        <f>$C$34*BE34</f>
        <v>0</v>
      </c>
      <c r="BG34" s="258"/>
      <c r="BH34" s="253">
        <v>0</v>
      </c>
      <c r="BI34" s="253">
        <f>$C$34*BH34</f>
        <v>0</v>
      </c>
      <c r="BJ34" s="258"/>
      <c r="BK34" s="253">
        <v>0</v>
      </c>
      <c r="BL34" s="253">
        <f>$C$34*BK34</f>
        <v>0</v>
      </c>
      <c r="BM34" s="258"/>
      <c r="BN34" s="253">
        <v>0</v>
      </c>
      <c r="BO34" s="253">
        <f>$C$34*BN34</f>
        <v>0</v>
      </c>
      <c r="BP34" s="258"/>
      <c r="BQ34" s="253">
        <v>169.93100000000001</v>
      </c>
      <c r="BR34" s="253">
        <f>$C$34*BQ34</f>
        <v>25129.396280000001</v>
      </c>
      <c r="BS34" s="258"/>
      <c r="BT34" s="253">
        <v>0</v>
      </c>
      <c r="BU34" s="253">
        <f>$C$34*BT34</f>
        <v>0</v>
      </c>
      <c r="BV34" s="258"/>
      <c r="BW34" s="253">
        <v>0</v>
      </c>
      <c r="BX34" s="253">
        <f>$C$34*BW34</f>
        <v>0</v>
      </c>
      <c r="BY34" s="258"/>
      <c r="BZ34" s="253">
        <v>0</v>
      </c>
      <c r="CA34" s="253">
        <f>$C$34*BZ34</f>
        <v>0</v>
      </c>
      <c r="CB34" s="258"/>
      <c r="CC34" s="253">
        <v>0</v>
      </c>
      <c r="CD34" s="253">
        <f>$C$34*CC34</f>
        <v>0</v>
      </c>
      <c r="CE34" s="258"/>
      <c r="CF34" s="253">
        <v>62.625599999999999</v>
      </c>
      <c r="CG34" s="253">
        <f>$C$34*CF34</f>
        <v>9261.0737279999994</v>
      </c>
      <c r="CH34" s="258"/>
      <c r="CI34" s="253">
        <v>0</v>
      </c>
      <c r="CJ34" s="253">
        <f>$C$34*CI34</f>
        <v>0</v>
      </c>
      <c r="CK34" s="258"/>
      <c r="CL34" s="253">
        <v>0</v>
      </c>
      <c r="CM34" s="253">
        <f>$C$34*CL34</f>
        <v>0</v>
      </c>
      <c r="CN34" s="258"/>
      <c r="CO34" s="253">
        <v>2299.4872999999998</v>
      </c>
      <c r="CP34" s="253">
        <f>$C$34*CO34</f>
        <v>340048.18192399997</v>
      </c>
      <c r="CQ34" s="258"/>
      <c r="CR34" s="253">
        <v>0</v>
      </c>
      <c r="CS34" s="253">
        <f>$C$34*CR34</f>
        <v>0</v>
      </c>
      <c r="CT34" s="258"/>
      <c r="CU34" s="253">
        <v>369.6302</v>
      </c>
      <c r="CV34" s="253">
        <f>$C$34*CU34</f>
        <v>54660.913975999996</v>
      </c>
      <c r="CW34" s="258"/>
      <c r="CX34" s="253">
        <v>901.39409999999998</v>
      </c>
      <c r="CY34" s="253">
        <f>$C$34*CX34</f>
        <v>133298.15950799998</v>
      </c>
      <c r="CZ34" s="258"/>
      <c r="DA34" s="253">
        <v>0</v>
      </c>
      <c r="DB34" s="253">
        <f>$C$34*DA34</f>
        <v>0</v>
      </c>
      <c r="DC34" s="258"/>
      <c r="DD34" s="253">
        <v>1061.3545999999999</v>
      </c>
      <c r="DE34" s="253">
        <f>$C$34*DD34</f>
        <v>156953.11824799998</v>
      </c>
      <c r="DF34" s="258"/>
      <c r="DG34" s="253">
        <v>0</v>
      </c>
      <c r="DH34" s="253">
        <f>$C$34*DG34</f>
        <v>0</v>
      </c>
      <c r="DI34" s="258"/>
      <c r="DJ34" s="253">
        <v>0</v>
      </c>
      <c r="DK34" s="253">
        <f>$C$34*DJ34</f>
        <v>0</v>
      </c>
      <c r="DL34" s="258"/>
      <c r="DM34" s="253">
        <v>0</v>
      </c>
      <c r="DN34" s="253">
        <f>$C$34*DM34</f>
        <v>0</v>
      </c>
      <c r="DO34" s="258"/>
      <c r="DP34" s="253">
        <v>0</v>
      </c>
      <c r="DQ34" s="253">
        <f>$C$34*DP34</f>
        <v>0</v>
      </c>
      <c r="DR34" s="258"/>
      <c r="DS34" s="253">
        <v>0</v>
      </c>
      <c r="DT34" s="253">
        <f>$C$34*DS34</f>
        <v>0</v>
      </c>
      <c r="DU34" s="258"/>
      <c r="DV34" s="253">
        <v>0</v>
      </c>
      <c r="DW34" s="253">
        <f>$C$34*DV34</f>
        <v>0</v>
      </c>
      <c r="DX34" s="258"/>
      <c r="DY34" s="253">
        <v>0</v>
      </c>
      <c r="DZ34" s="253">
        <f>$C$34*DY34</f>
        <v>0</v>
      </c>
      <c r="EA34" s="258"/>
      <c r="EB34" s="253">
        <v>0</v>
      </c>
      <c r="EC34" s="253">
        <f>$C$34*EB34</f>
        <v>0</v>
      </c>
    </row>
    <row r="35" spans="1:133" s="133" customFormat="1" x14ac:dyDescent="0.25">
      <c r="A35" s="243" t="s">
        <v>340</v>
      </c>
      <c r="B35" s="244" t="s">
        <v>272</v>
      </c>
      <c r="C35" s="245">
        <v>264.14</v>
      </c>
      <c r="F35" s="253">
        <v>0</v>
      </c>
      <c r="G35" s="253">
        <f>$C$35*F35</f>
        <v>0</v>
      </c>
      <c r="H35" s="258"/>
      <c r="I35" s="253">
        <v>0</v>
      </c>
      <c r="J35" s="253">
        <f>$C$35*I35</f>
        <v>0</v>
      </c>
      <c r="K35" s="258"/>
      <c r="L35" s="253">
        <v>0</v>
      </c>
      <c r="M35" s="253">
        <f>$C$35*L35</f>
        <v>0</v>
      </c>
      <c r="N35" s="258"/>
      <c r="O35" s="253">
        <v>0</v>
      </c>
      <c r="P35" s="253">
        <f>$C$35*O35</f>
        <v>0</v>
      </c>
      <c r="Q35" s="258"/>
      <c r="R35" s="253">
        <v>0</v>
      </c>
      <c r="S35" s="253">
        <f>$C$35*R35</f>
        <v>0</v>
      </c>
      <c r="T35" s="258"/>
      <c r="U35" s="253">
        <v>0</v>
      </c>
      <c r="V35" s="253">
        <f>$C$35*U35</f>
        <v>0</v>
      </c>
      <c r="W35" s="258"/>
      <c r="X35" s="253">
        <v>0</v>
      </c>
      <c r="Y35" s="253">
        <f>$C$35*X35</f>
        <v>0</v>
      </c>
      <c r="Z35" s="258"/>
      <c r="AA35" s="253">
        <v>215</v>
      </c>
      <c r="AB35" s="253">
        <f>$C$35*AA35</f>
        <v>56790.1</v>
      </c>
      <c r="AC35" s="258"/>
      <c r="AD35" s="253">
        <v>0</v>
      </c>
      <c r="AE35" s="253">
        <f>$C$35*AD35</f>
        <v>0</v>
      </c>
      <c r="AF35" s="258"/>
      <c r="AG35" s="253">
        <v>0</v>
      </c>
      <c r="AH35" s="253">
        <f>$C$35*AG35</f>
        <v>0</v>
      </c>
      <c r="AI35" s="258"/>
      <c r="AJ35" s="253">
        <v>0</v>
      </c>
      <c r="AK35" s="253">
        <f>$C$35*AJ35</f>
        <v>0</v>
      </c>
      <c r="AL35" s="258"/>
      <c r="AM35" s="253">
        <v>728.24980000000005</v>
      </c>
      <c r="AN35" s="253">
        <f>$C$35*AM35</f>
        <v>192359.902172</v>
      </c>
      <c r="AO35" s="258"/>
      <c r="AP35" s="253">
        <v>0</v>
      </c>
      <c r="AQ35" s="253">
        <f>$C$35*AP35</f>
        <v>0</v>
      </c>
      <c r="AR35" s="258"/>
      <c r="AS35" s="253">
        <v>199.88509999999999</v>
      </c>
      <c r="AT35" s="253">
        <f>$C$35*AS35</f>
        <v>52797.650313999999</v>
      </c>
      <c r="AU35" s="258"/>
      <c r="AV35" s="253">
        <v>0</v>
      </c>
      <c r="AW35" s="253">
        <f>$C$35*AV35</f>
        <v>0</v>
      </c>
      <c r="AX35" s="258"/>
      <c r="AY35" s="253">
        <v>499.90530000000001</v>
      </c>
      <c r="AZ35" s="253">
        <f>$C$35*AY35</f>
        <v>132044.985942</v>
      </c>
      <c r="BA35" s="258"/>
      <c r="BB35" s="253">
        <v>0</v>
      </c>
      <c r="BC35" s="253">
        <f>$C$35*BB35</f>
        <v>0</v>
      </c>
      <c r="BD35" s="258"/>
      <c r="BE35" s="253">
        <v>467.13150000000002</v>
      </c>
      <c r="BF35" s="253">
        <f>$C$35*BE35</f>
        <v>123388.11440999999</v>
      </c>
      <c r="BG35" s="258"/>
      <c r="BH35" s="253">
        <v>0</v>
      </c>
      <c r="BI35" s="253">
        <f>$C$35*BH35</f>
        <v>0</v>
      </c>
      <c r="BJ35" s="258"/>
      <c r="BK35" s="253">
        <v>0</v>
      </c>
      <c r="BL35" s="253">
        <f>$C$35*BK35</f>
        <v>0</v>
      </c>
      <c r="BM35" s="258"/>
      <c r="BN35" s="253">
        <v>0</v>
      </c>
      <c r="BO35" s="253">
        <f>$C$35*BN35</f>
        <v>0</v>
      </c>
      <c r="BP35" s="258"/>
      <c r="BQ35" s="253">
        <v>0</v>
      </c>
      <c r="BR35" s="253">
        <f>$C$35*BQ35</f>
        <v>0</v>
      </c>
      <c r="BS35" s="258"/>
      <c r="BT35" s="253">
        <v>0</v>
      </c>
      <c r="BU35" s="253">
        <f>$C$35*BT35</f>
        <v>0</v>
      </c>
      <c r="BV35" s="258"/>
      <c r="BW35" s="253">
        <v>0</v>
      </c>
      <c r="BX35" s="253">
        <f>$C$35*BW35</f>
        <v>0</v>
      </c>
      <c r="BY35" s="258"/>
      <c r="BZ35" s="253">
        <v>0</v>
      </c>
      <c r="CA35" s="253">
        <f>$C$35*BZ35</f>
        <v>0</v>
      </c>
      <c r="CB35" s="258"/>
      <c r="CC35" s="253">
        <v>215.97790000000001</v>
      </c>
      <c r="CD35" s="253">
        <f>$C$35*CC35</f>
        <v>57048.402505999999</v>
      </c>
      <c r="CE35" s="258"/>
      <c r="CF35" s="253">
        <v>0</v>
      </c>
      <c r="CG35" s="253">
        <f>$C$35*CF35</f>
        <v>0</v>
      </c>
      <c r="CH35" s="258"/>
      <c r="CI35" s="253">
        <v>0</v>
      </c>
      <c r="CJ35" s="253">
        <f>$C$35*CI35</f>
        <v>0</v>
      </c>
      <c r="CK35" s="258"/>
      <c r="CL35" s="253">
        <v>0</v>
      </c>
      <c r="CM35" s="253">
        <f>$C$35*CL35</f>
        <v>0</v>
      </c>
      <c r="CN35" s="258"/>
      <c r="CO35" s="253">
        <v>0</v>
      </c>
      <c r="CP35" s="253">
        <f>$C$35*CO35</f>
        <v>0</v>
      </c>
      <c r="CQ35" s="258"/>
      <c r="CR35" s="253">
        <v>0</v>
      </c>
      <c r="CS35" s="253">
        <f>$C$35*CR35</f>
        <v>0</v>
      </c>
      <c r="CT35" s="258"/>
      <c r="CU35" s="253">
        <v>0</v>
      </c>
      <c r="CV35" s="253">
        <f>$C$35*CU35</f>
        <v>0</v>
      </c>
      <c r="CW35" s="258"/>
      <c r="CX35" s="253">
        <v>0</v>
      </c>
      <c r="CY35" s="253">
        <f>$C$35*CX35</f>
        <v>0</v>
      </c>
      <c r="CZ35" s="258"/>
      <c r="DA35" s="253">
        <v>0</v>
      </c>
      <c r="DB35" s="253">
        <f>$C$35*DA35</f>
        <v>0</v>
      </c>
      <c r="DC35" s="258"/>
      <c r="DD35" s="253">
        <v>0</v>
      </c>
      <c r="DE35" s="253">
        <f>$C$35*DD35</f>
        <v>0</v>
      </c>
      <c r="DF35" s="258"/>
      <c r="DG35" s="253">
        <v>0</v>
      </c>
      <c r="DH35" s="253">
        <f>$C$35*DG35</f>
        <v>0</v>
      </c>
      <c r="DI35" s="258"/>
      <c r="DJ35" s="253">
        <v>0</v>
      </c>
      <c r="DK35" s="253">
        <f>$C$35*DJ35</f>
        <v>0</v>
      </c>
      <c r="DL35" s="258"/>
      <c r="DM35" s="253">
        <v>57.415599999999998</v>
      </c>
      <c r="DN35" s="253">
        <f>$C$35*DM35</f>
        <v>15165.756583999999</v>
      </c>
      <c r="DO35" s="258"/>
      <c r="DP35" s="253">
        <v>0</v>
      </c>
      <c r="DQ35" s="253">
        <f>$C$35*DP35</f>
        <v>0</v>
      </c>
      <c r="DR35" s="258"/>
      <c r="DS35" s="253">
        <v>0</v>
      </c>
      <c r="DT35" s="253">
        <f>$C$35*DS35</f>
        <v>0</v>
      </c>
      <c r="DU35" s="258"/>
      <c r="DV35" s="253">
        <v>0</v>
      </c>
      <c r="DW35" s="253">
        <f>$C$35*DV35</f>
        <v>0</v>
      </c>
      <c r="DX35" s="258"/>
      <c r="DY35" s="253">
        <v>0</v>
      </c>
      <c r="DZ35" s="253">
        <f>$C$35*DY35</f>
        <v>0</v>
      </c>
      <c r="EA35" s="258"/>
      <c r="EB35" s="253">
        <v>0</v>
      </c>
      <c r="EC35" s="253">
        <f>$C$35*EB35</f>
        <v>0</v>
      </c>
    </row>
    <row r="36" spans="1:133" s="133" customFormat="1" ht="15" customHeight="1" x14ac:dyDescent="0.25">
      <c r="A36" s="243">
        <v>14</v>
      </c>
      <c r="B36" s="244" t="s">
        <v>273</v>
      </c>
      <c r="C36" s="245"/>
      <c r="F36" s="253">
        <v>258.81790000000001</v>
      </c>
      <c r="G36" s="253"/>
      <c r="H36" s="258"/>
      <c r="I36" s="264">
        <v>0</v>
      </c>
      <c r="J36" s="253"/>
      <c r="K36" s="258"/>
      <c r="L36" s="253">
        <v>1449.3405</v>
      </c>
      <c r="M36" s="253"/>
      <c r="N36" s="258"/>
      <c r="O36" s="253">
        <v>15971.12</v>
      </c>
      <c r="P36" s="253"/>
      <c r="Q36" s="258"/>
      <c r="R36" s="253">
        <v>8020.9557999999997</v>
      </c>
      <c r="S36" s="253"/>
      <c r="T36" s="258"/>
      <c r="U36" s="253">
        <v>2335.4409999999998</v>
      </c>
      <c r="V36" s="253"/>
      <c r="W36" s="258"/>
      <c r="X36" s="253">
        <v>4434.3239999999996</v>
      </c>
      <c r="Y36" s="253"/>
      <c r="Z36" s="258"/>
      <c r="AA36" s="253">
        <v>18422.348999999998</v>
      </c>
      <c r="AB36" s="253"/>
      <c r="AC36" s="258"/>
      <c r="AD36" s="253">
        <v>4104.4512999999997</v>
      </c>
      <c r="AE36" s="253"/>
      <c r="AF36" s="258"/>
      <c r="AG36" s="253">
        <v>9976.2047999999995</v>
      </c>
      <c r="AH36" s="253"/>
      <c r="AI36" s="258"/>
      <c r="AJ36" s="253">
        <v>0</v>
      </c>
      <c r="AK36" s="253"/>
      <c r="AL36" s="258"/>
      <c r="AM36" s="255">
        <v>2695.0893000000001</v>
      </c>
      <c r="AN36" s="253"/>
      <c r="AO36" s="258"/>
      <c r="AP36" s="255">
        <v>474.65350000000001</v>
      </c>
      <c r="AQ36" s="253"/>
      <c r="AR36" s="258"/>
      <c r="AS36" s="255">
        <v>8877.2055</v>
      </c>
      <c r="AT36" s="253"/>
      <c r="AU36" s="258"/>
      <c r="AV36" s="255">
        <v>1189.2764999999999</v>
      </c>
      <c r="AW36" s="253"/>
      <c r="AX36" s="258"/>
      <c r="AY36" s="255">
        <v>3312.7773999999999</v>
      </c>
      <c r="AZ36" s="253"/>
      <c r="BA36" s="258"/>
      <c r="BB36" s="255">
        <v>7566.7278999999999</v>
      </c>
      <c r="BC36" s="253"/>
      <c r="BD36" s="258"/>
      <c r="BE36" s="253">
        <v>0</v>
      </c>
      <c r="BF36" s="253"/>
      <c r="BG36" s="258"/>
      <c r="BH36" s="255">
        <v>50812.7</v>
      </c>
      <c r="BI36" s="253"/>
      <c r="BJ36" s="258"/>
      <c r="BK36" s="255">
        <v>593.21400000000006</v>
      </c>
      <c r="BL36" s="253"/>
      <c r="BM36" s="258"/>
      <c r="BN36" s="255">
        <v>33932.894399999997</v>
      </c>
      <c r="BO36" s="253"/>
      <c r="BP36" s="258"/>
      <c r="BQ36" s="253">
        <v>217.40979999999999</v>
      </c>
      <c r="BR36" s="253"/>
      <c r="BS36" s="258"/>
      <c r="BT36" s="253">
        <v>0</v>
      </c>
      <c r="BU36" s="253"/>
      <c r="BV36" s="258"/>
      <c r="BW36" s="253">
        <v>539.44110000000001</v>
      </c>
      <c r="BX36" s="253"/>
      <c r="BY36" s="258"/>
      <c r="BZ36" s="253">
        <v>1644.385</v>
      </c>
      <c r="CA36" s="253"/>
      <c r="CB36" s="258"/>
      <c r="CC36" s="253">
        <v>1150.261</v>
      </c>
      <c r="CD36" s="253"/>
      <c r="CE36" s="258"/>
      <c r="CF36" s="253">
        <v>671.55899999999997</v>
      </c>
      <c r="CG36" s="253"/>
      <c r="CH36" s="258"/>
      <c r="CI36" s="253">
        <v>17942.036199999999</v>
      </c>
      <c r="CJ36" s="253"/>
      <c r="CK36" s="258"/>
      <c r="CL36" s="253">
        <v>5938.97</v>
      </c>
      <c r="CM36" s="253"/>
      <c r="CN36" s="258"/>
      <c r="CO36" s="253">
        <v>9589.5298000000003</v>
      </c>
      <c r="CP36" s="253"/>
      <c r="CQ36" s="258"/>
      <c r="CR36" s="253">
        <v>8562.0499999999993</v>
      </c>
      <c r="CS36" s="253"/>
      <c r="CT36" s="258"/>
      <c r="CU36" s="253">
        <v>79.542100000000005</v>
      </c>
      <c r="CV36" s="253"/>
      <c r="CW36" s="258"/>
      <c r="CX36" s="253">
        <v>1211.0885000000001</v>
      </c>
      <c r="CY36" s="253"/>
      <c r="CZ36" s="258"/>
      <c r="DA36" s="253">
        <v>103.3871</v>
      </c>
      <c r="DB36" s="253"/>
      <c r="DC36" s="258"/>
      <c r="DD36" s="253">
        <v>13421.254499999999</v>
      </c>
      <c r="DE36" s="253"/>
      <c r="DF36" s="258"/>
      <c r="DG36" s="253">
        <v>0</v>
      </c>
      <c r="DH36" s="253"/>
      <c r="DI36" s="258"/>
      <c r="DJ36" s="253">
        <v>94.972499999999997</v>
      </c>
      <c r="DK36" s="253"/>
      <c r="DL36" s="258"/>
      <c r="DM36" s="253">
        <v>0</v>
      </c>
      <c r="DN36" s="253"/>
      <c r="DO36" s="258"/>
      <c r="DP36" s="253">
        <v>0</v>
      </c>
      <c r="DQ36" s="253"/>
      <c r="DR36" s="258"/>
      <c r="DS36" s="253">
        <v>19.206900000000001</v>
      </c>
      <c r="DT36" s="253"/>
      <c r="DU36" s="258"/>
      <c r="DV36" s="253">
        <v>163.50020000000001</v>
      </c>
      <c r="DW36" s="253"/>
      <c r="DX36" s="258"/>
      <c r="DY36" s="253">
        <v>899.10979999999995</v>
      </c>
      <c r="DZ36" s="253"/>
      <c r="EA36" s="258"/>
      <c r="EB36" s="253">
        <v>814.8365</v>
      </c>
      <c r="EC36" s="253"/>
    </row>
    <row r="37" spans="1:133" s="133" customFormat="1" x14ac:dyDescent="0.25">
      <c r="A37" s="243">
        <v>15</v>
      </c>
      <c r="B37" s="244" t="s">
        <v>274</v>
      </c>
      <c r="C37" s="245"/>
      <c r="F37" s="252" t="s">
        <v>210</v>
      </c>
      <c r="G37" s="253"/>
      <c r="H37" s="258"/>
      <c r="I37" s="252" t="s">
        <v>210</v>
      </c>
      <c r="J37" s="253"/>
      <c r="K37" s="258"/>
      <c r="L37" s="252" t="s">
        <v>210</v>
      </c>
      <c r="M37" s="253"/>
      <c r="N37" s="258"/>
      <c r="O37" s="252" t="s">
        <v>210</v>
      </c>
      <c r="P37" s="253"/>
      <c r="Q37" s="258"/>
      <c r="R37" s="252" t="s">
        <v>210</v>
      </c>
      <c r="S37" s="253"/>
      <c r="T37" s="258"/>
      <c r="U37" s="252" t="s">
        <v>210</v>
      </c>
      <c r="V37" s="253"/>
      <c r="W37" s="258"/>
      <c r="X37" s="252" t="s">
        <v>210</v>
      </c>
      <c r="Y37" s="253"/>
      <c r="Z37" s="258"/>
      <c r="AA37" s="252" t="s">
        <v>210</v>
      </c>
      <c r="AB37" s="253"/>
      <c r="AC37" s="258"/>
      <c r="AD37" s="252" t="s">
        <v>210</v>
      </c>
      <c r="AE37" s="253"/>
      <c r="AF37" s="258"/>
      <c r="AG37" s="252" t="s">
        <v>210</v>
      </c>
      <c r="AH37" s="253"/>
      <c r="AI37" s="258"/>
      <c r="AJ37" s="252" t="s">
        <v>210</v>
      </c>
      <c r="AK37" s="253"/>
      <c r="AL37" s="258"/>
      <c r="AM37" s="252" t="s">
        <v>211</v>
      </c>
      <c r="AN37" s="253"/>
      <c r="AO37" s="258"/>
      <c r="AP37" s="252" t="s">
        <v>210</v>
      </c>
      <c r="AQ37" s="253"/>
      <c r="AR37" s="258"/>
      <c r="AS37" s="252" t="s">
        <v>210</v>
      </c>
      <c r="AT37" s="253"/>
      <c r="AU37" s="258"/>
      <c r="AV37" s="252" t="s">
        <v>210</v>
      </c>
      <c r="AW37" s="253"/>
      <c r="AX37" s="258"/>
      <c r="AY37" s="252" t="s">
        <v>210</v>
      </c>
      <c r="AZ37" s="253"/>
      <c r="BA37" s="258"/>
      <c r="BB37" s="252" t="s">
        <v>210</v>
      </c>
      <c r="BC37" s="253"/>
      <c r="BD37" s="258"/>
      <c r="BE37" s="252" t="s">
        <v>210</v>
      </c>
      <c r="BF37" s="253"/>
      <c r="BG37" s="258"/>
      <c r="BH37" s="252" t="s">
        <v>211</v>
      </c>
      <c r="BI37" s="253"/>
      <c r="BJ37" s="258"/>
      <c r="BK37" s="252" t="s">
        <v>210</v>
      </c>
      <c r="BL37" s="253"/>
      <c r="BM37" s="258"/>
      <c r="BN37" s="252" t="s">
        <v>210</v>
      </c>
      <c r="BO37" s="253"/>
      <c r="BP37" s="258"/>
      <c r="BQ37" s="252" t="s">
        <v>210</v>
      </c>
      <c r="BR37" s="253"/>
      <c r="BS37" s="258"/>
      <c r="BT37" s="252" t="s">
        <v>210</v>
      </c>
      <c r="BU37" s="253"/>
      <c r="BV37" s="258"/>
      <c r="BW37" s="252" t="s">
        <v>210</v>
      </c>
      <c r="BX37" s="253"/>
      <c r="BY37" s="258"/>
      <c r="BZ37" s="252" t="s">
        <v>210</v>
      </c>
      <c r="CA37" s="253"/>
      <c r="CB37" s="258"/>
      <c r="CC37" s="252" t="s">
        <v>210</v>
      </c>
      <c r="CD37" s="253"/>
      <c r="CE37" s="258"/>
      <c r="CF37" s="252" t="s">
        <v>210</v>
      </c>
      <c r="CG37" s="253"/>
      <c r="CH37" s="258"/>
      <c r="CI37" s="252" t="s">
        <v>210</v>
      </c>
      <c r="CJ37" s="253"/>
      <c r="CK37" s="258"/>
      <c r="CL37" s="252" t="s">
        <v>210</v>
      </c>
      <c r="CM37" s="253"/>
      <c r="CN37" s="258"/>
      <c r="CO37" s="252" t="s">
        <v>210</v>
      </c>
      <c r="CP37" s="253"/>
      <c r="CQ37" s="258"/>
      <c r="CR37" s="252" t="s">
        <v>210</v>
      </c>
      <c r="CS37" s="253"/>
      <c r="CT37" s="258"/>
      <c r="CU37" s="252" t="s">
        <v>210</v>
      </c>
      <c r="CV37" s="253"/>
      <c r="CW37" s="258"/>
      <c r="CX37" s="252" t="s">
        <v>210</v>
      </c>
      <c r="CY37" s="253"/>
      <c r="CZ37" s="258"/>
      <c r="DA37" s="252" t="s">
        <v>210</v>
      </c>
      <c r="DB37" s="253"/>
      <c r="DC37" s="258"/>
      <c r="DD37" s="252" t="s">
        <v>210</v>
      </c>
      <c r="DE37" s="253"/>
      <c r="DF37" s="258"/>
      <c r="DG37" s="252" t="s">
        <v>210</v>
      </c>
      <c r="DH37" s="253"/>
      <c r="DI37" s="258"/>
      <c r="DJ37" s="252" t="s">
        <v>210</v>
      </c>
      <c r="DK37" s="253"/>
      <c r="DL37" s="258"/>
      <c r="DM37" s="252" t="s">
        <v>210</v>
      </c>
      <c r="DN37" s="253"/>
      <c r="DO37" s="258"/>
      <c r="DP37" s="252" t="s">
        <v>210</v>
      </c>
      <c r="DQ37" s="253"/>
      <c r="DR37" s="258"/>
      <c r="DS37" s="252" t="s">
        <v>211</v>
      </c>
      <c r="DT37" s="253"/>
      <c r="DU37" s="258"/>
      <c r="DV37" s="252" t="s">
        <v>210</v>
      </c>
      <c r="DW37" s="253"/>
      <c r="DX37" s="258"/>
      <c r="DY37" s="252" t="s">
        <v>210</v>
      </c>
      <c r="DZ37" s="253"/>
      <c r="EA37" s="258"/>
      <c r="EB37" s="252" t="s">
        <v>210</v>
      </c>
      <c r="EC37" s="253"/>
    </row>
    <row r="38" spans="1:133" s="133" customFormat="1" x14ac:dyDescent="0.25">
      <c r="A38" s="243">
        <v>16</v>
      </c>
      <c r="B38" s="244" t="s">
        <v>275</v>
      </c>
      <c r="C38" s="245"/>
      <c r="F38" s="253">
        <v>0</v>
      </c>
      <c r="G38" s="253"/>
      <c r="H38" s="258"/>
      <c r="I38" s="253">
        <v>0</v>
      </c>
      <c r="J38" s="253"/>
      <c r="K38" s="258"/>
      <c r="L38" s="253">
        <v>0</v>
      </c>
      <c r="M38" s="253"/>
      <c r="N38" s="258"/>
      <c r="O38" s="253">
        <v>3708.8503999999998</v>
      </c>
      <c r="P38" s="253"/>
      <c r="Q38" s="258"/>
      <c r="R38" s="253">
        <v>0</v>
      </c>
      <c r="S38" s="253"/>
      <c r="T38" s="258"/>
      <c r="U38" s="253">
        <v>0</v>
      </c>
      <c r="V38" s="253"/>
      <c r="W38" s="258"/>
      <c r="X38" s="253">
        <v>0</v>
      </c>
      <c r="Y38" s="253"/>
      <c r="Z38" s="258"/>
      <c r="AA38" s="253">
        <v>0</v>
      </c>
      <c r="AB38" s="253"/>
      <c r="AC38" s="258"/>
      <c r="AD38" s="253">
        <v>0</v>
      </c>
      <c r="AE38" s="253"/>
      <c r="AF38" s="258"/>
      <c r="AG38" s="253">
        <v>0</v>
      </c>
      <c r="AH38" s="253"/>
      <c r="AI38" s="258"/>
      <c r="AJ38" s="253">
        <v>12403.0355</v>
      </c>
      <c r="AK38" s="253"/>
      <c r="AL38" s="258"/>
      <c r="AM38" s="253">
        <v>48233.921499999997</v>
      </c>
      <c r="AN38" s="253"/>
      <c r="AO38" s="258"/>
      <c r="AP38" s="253">
        <v>4037.5858000000003</v>
      </c>
      <c r="AQ38" s="253"/>
      <c r="AR38" s="258"/>
      <c r="AS38" s="253">
        <v>0</v>
      </c>
      <c r="AT38" s="253"/>
      <c r="AU38" s="258"/>
      <c r="AV38" s="253">
        <v>0</v>
      </c>
      <c r="AW38" s="253"/>
      <c r="AX38" s="258"/>
      <c r="AY38" s="253">
        <v>2879.5852</v>
      </c>
      <c r="AZ38" s="253"/>
      <c r="BA38" s="258"/>
      <c r="BB38" s="253">
        <v>0</v>
      </c>
      <c r="BC38" s="253"/>
      <c r="BD38" s="258"/>
      <c r="BE38" s="253">
        <v>398.27089999999998</v>
      </c>
      <c r="BF38" s="253"/>
      <c r="BG38" s="258"/>
      <c r="BH38" s="253">
        <v>1963.71</v>
      </c>
      <c r="BI38" s="253"/>
      <c r="BJ38" s="258"/>
      <c r="BK38" s="253">
        <v>0</v>
      </c>
      <c r="BL38" s="253"/>
      <c r="BM38" s="258"/>
      <c r="BN38" s="253">
        <v>1197.7475999999999</v>
      </c>
      <c r="BO38" s="253"/>
      <c r="BP38" s="258"/>
      <c r="BQ38" s="253">
        <v>0</v>
      </c>
      <c r="BR38" s="253"/>
      <c r="BS38" s="258"/>
      <c r="BT38" s="253">
        <v>0</v>
      </c>
      <c r="BU38" s="253"/>
      <c r="BV38" s="258"/>
      <c r="BW38" s="253">
        <v>658.78</v>
      </c>
      <c r="BX38" s="253"/>
      <c r="BY38" s="258"/>
      <c r="BZ38" s="253">
        <v>0</v>
      </c>
      <c r="CA38" s="253"/>
      <c r="CB38" s="258"/>
      <c r="CC38" s="253">
        <v>0</v>
      </c>
      <c r="CD38" s="253"/>
      <c r="CE38" s="258"/>
      <c r="CF38" s="253">
        <v>0</v>
      </c>
      <c r="CG38" s="253"/>
      <c r="CH38" s="258"/>
      <c r="CI38" s="253">
        <v>0</v>
      </c>
      <c r="CJ38" s="253"/>
      <c r="CK38" s="258"/>
      <c r="CL38" s="253">
        <v>1584.5320999999999</v>
      </c>
      <c r="CM38" s="253"/>
      <c r="CN38" s="258"/>
      <c r="CO38" s="253">
        <v>1029.6348</v>
      </c>
      <c r="CP38" s="253"/>
      <c r="CQ38" s="258"/>
      <c r="CR38" s="253">
        <v>0</v>
      </c>
      <c r="CS38" s="253"/>
      <c r="CT38" s="258"/>
      <c r="CU38" s="253">
        <v>0</v>
      </c>
      <c r="CV38" s="253"/>
      <c r="CW38" s="258"/>
      <c r="CX38" s="253">
        <v>0</v>
      </c>
      <c r="CY38" s="253"/>
      <c r="CZ38" s="258"/>
      <c r="DA38" s="253">
        <v>0</v>
      </c>
      <c r="DB38" s="253"/>
      <c r="DC38" s="258"/>
      <c r="DD38" s="253">
        <v>0</v>
      </c>
      <c r="DE38" s="253"/>
      <c r="DF38" s="258"/>
      <c r="DG38" s="253">
        <v>0</v>
      </c>
      <c r="DH38" s="253"/>
      <c r="DI38" s="258"/>
      <c r="DJ38" s="253">
        <v>0</v>
      </c>
      <c r="DK38" s="253"/>
      <c r="DL38" s="258"/>
      <c r="DM38" s="253">
        <v>0</v>
      </c>
      <c r="DN38" s="253"/>
      <c r="DO38" s="258"/>
      <c r="DP38" s="253">
        <v>0</v>
      </c>
      <c r="DQ38" s="253"/>
      <c r="DR38" s="258"/>
      <c r="DS38" s="253">
        <v>0</v>
      </c>
      <c r="DT38" s="253"/>
      <c r="DU38" s="258"/>
      <c r="DV38" s="253">
        <v>0</v>
      </c>
      <c r="DW38" s="253"/>
      <c r="DX38" s="258"/>
      <c r="DY38" s="253">
        <v>0</v>
      </c>
      <c r="DZ38" s="253"/>
      <c r="EA38" s="258"/>
      <c r="EB38" s="253">
        <v>0</v>
      </c>
      <c r="EC38" s="253"/>
    </row>
    <row r="39" spans="1:133" s="133" customFormat="1" ht="15" customHeight="1" x14ac:dyDescent="0.25">
      <c r="A39" s="243">
        <v>17</v>
      </c>
      <c r="B39" s="244" t="s">
        <v>276</v>
      </c>
      <c r="C39" s="245"/>
      <c r="F39" s="253">
        <v>0</v>
      </c>
      <c r="G39" s="253"/>
      <c r="H39" s="258"/>
      <c r="I39" s="253">
        <v>0</v>
      </c>
      <c r="J39" s="253"/>
      <c r="K39" s="258"/>
      <c r="L39" s="253">
        <v>0</v>
      </c>
      <c r="M39" s="253"/>
      <c r="N39" s="258"/>
      <c r="O39" s="253">
        <v>0</v>
      </c>
      <c r="P39" s="253"/>
      <c r="Q39" s="258"/>
      <c r="R39" s="253">
        <v>0</v>
      </c>
      <c r="S39" s="253"/>
      <c r="T39" s="258"/>
      <c r="U39" s="253">
        <v>0</v>
      </c>
      <c r="V39" s="253"/>
      <c r="W39" s="258"/>
      <c r="X39" s="253">
        <v>0</v>
      </c>
      <c r="Y39" s="253"/>
      <c r="Z39" s="258"/>
      <c r="AA39" s="253">
        <v>0</v>
      </c>
      <c r="AB39" s="253"/>
      <c r="AC39" s="258"/>
      <c r="AD39" s="253">
        <v>0</v>
      </c>
      <c r="AE39" s="253"/>
      <c r="AF39" s="258"/>
      <c r="AG39" s="253">
        <v>0</v>
      </c>
      <c r="AH39" s="253"/>
      <c r="AI39" s="258"/>
      <c r="AJ39" s="253">
        <v>0</v>
      </c>
      <c r="AK39" s="253"/>
      <c r="AL39" s="258"/>
      <c r="AM39" s="253">
        <v>0</v>
      </c>
      <c r="AN39" s="253"/>
      <c r="AO39" s="258"/>
      <c r="AP39" s="253">
        <v>0</v>
      </c>
      <c r="AQ39" s="253"/>
      <c r="AR39" s="258"/>
      <c r="AS39" s="253">
        <v>4569.5023000000001</v>
      </c>
      <c r="AT39" s="253"/>
      <c r="AU39" s="258"/>
      <c r="AV39" s="253">
        <v>2427.5025000000001</v>
      </c>
      <c r="AW39" s="253"/>
      <c r="AX39" s="258"/>
      <c r="AY39" s="253">
        <v>0</v>
      </c>
      <c r="AZ39" s="253"/>
      <c r="BA39" s="258"/>
      <c r="BB39" s="253">
        <v>0</v>
      </c>
      <c r="BC39" s="253"/>
      <c r="BD39" s="258"/>
      <c r="BE39" s="253">
        <v>0</v>
      </c>
      <c r="BF39" s="253"/>
      <c r="BG39" s="258"/>
      <c r="BH39" s="253">
        <v>0</v>
      </c>
      <c r="BI39" s="253"/>
      <c r="BJ39" s="258"/>
      <c r="BK39" s="253">
        <v>0</v>
      </c>
      <c r="BL39" s="253"/>
      <c r="BM39" s="258"/>
      <c r="BN39" s="253">
        <v>0</v>
      </c>
      <c r="BO39" s="253"/>
      <c r="BP39" s="258"/>
      <c r="BQ39" s="253">
        <v>0</v>
      </c>
      <c r="BR39" s="253"/>
      <c r="BS39" s="258"/>
      <c r="BT39" s="253">
        <v>0</v>
      </c>
      <c r="BU39" s="253"/>
      <c r="BV39" s="258"/>
      <c r="BW39" s="253">
        <v>0</v>
      </c>
      <c r="BX39" s="253"/>
      <c r="BY39" s="258"/>
      <c r="BZ39" s="253">
        <v>0</v>
      </c>
      <c r="CA39" s="253"/>
      <c r="CB39" s="258"/>
      <c r="CC39" s="253">
        <v>0</v>
      </c>
      <c r="CD39" s="253"/>
      <c r="CE39" s="258"/>
      <c r="CF39" s="253">
        <v>0</v>
      </c>
      <c r="CG39" s="253"/>
      <c r="CH39" s="258"/>
      <c r="CI39" s="253">
        <v>0</v>
      </c>
      <c r="CJ39" s="253"/>
      <c r="CK39" s="258"/>
      <c r="CL39" s="253">
        <v>0</v>
      </c>
      <c r="CM39" s="253"/>
      <c r="CN39" s="258"/>
      <c r="CO39" s="253">
        <v>0</v>
      </c>
      <c r="CP39" s="253"/>
      <c r="CQ39" s="258"/>
      <c r="CR39" s="253">
        <v>0</v>
      </c>
      <c r="CS39" s="253"/>
      <c r="CT39" s="258"/>
      <c r="CU39" s="253">
        <v>0</v>
      </c>
      <c r="CV39" s="253"/>
      <c r="CW39" s="258"/>
      <c r="CX39" s="253">
        <v>0</v>
      </c>
      <c r="CY39" s="253"/>
      <c r="CZ39" s="258"/>
      <c r="DA39" s="253">
        <v>0</v>
      </c>
      <c r="DB39" s="253"/>
      <c r="DC39" s="258"/>
      <c r="DD39" s="253">
        <v>0</v>
      </c>
      <c r="DE39" s="253"/>
      <c r="DF39" s="258"/>
      <c r="DG39" s="253">
        <v>0</v>
      </c>
      <c r="DH39" s="253"/>
      <c r="DI39" s="258"/>
      <c r="DJ39" s="253">
        <v>0</v>
      </c>
      <c r="DK39" s="253"/>
      <c r="DL39" s="258"/>
      <c r="DM39" s="253">
        <v>0</v>
      </c>
      <c r="DN39" s="253"/>
      <c r="DO39" s="258"/>
      <c r="DP39" s="253">
        <v>0</v>
      </c>
      <c r="DQ39" s="253"/>
      <c r="DR39" s="258"/>
      <c r="DS39" s="253">
        <v>0</v>
      </c>
      <c r="DT39" s="253"/>
      <c r="DU39" s="258"/>
      <c r="DV39" s="253">
        <v>0</v>
      </c>
      <c r="DW39" s="253"/>
      <c r="DX39" s="258"/>
      <c r="DY39" s="253">
        <v>0</v>
      </c>
      <c r="DZ39" s="253"/>
      <c r="EA39" s="258"/>
      <c r="EB39" s="253">
        <v>0</v>
      </c>
      <c r="EC39" s="253"/>
    </row>
    <row r="40" spans="1:133" s="133" customFormat="1" x14ac:dyDescent="0.25">
      <c r="A40" s="243">
        <v>18</v>
      </c>
      <c r="B40" s="244" t="s">
        <v>277</v>
      </c>
      <c r="C40" s="245"/>
      <c r="F40" s="253">
        <v>0</v>
      </c>
      <c r="G40" s="253"/>
      <c r="H40" s="258"/>
      <c r="I40" s="253">
        <v>0</v>
      </c>
      <c r="J40" s="253"/>
      <c r="K40" s="258"/>
      <c r="L40" s="253">
        <v>0</v>
      </c>
      <c r="M40" s="253"/>
      <c r="N40" s="258"/>
      <c r="O40" s="253">
        <v>0</v>
      </c>
      <c r="P40" s="253"/>
      <c r="Q40" s="258"/>
      <c r="R40" s="253">
        <v>0</v>
      </c>
      <c r="S40" s="253"/>
      <c r="T40" s="258"/>
      <c r="U40" s="253">
        <v>0</v>
      </c>
      <c r="V40" s="253"/>
      <c r="W40" s="258"/>
      <c r="X40" s="253">
        <v>0</v>
      </c>
      <c r="Y40" s="253"/>
      <c r="Z40" s="258"/>
      <c r="AA40" s="253">
        <v>0</v>
      </c>
      <c r="AB40" s="253"/>
      <c r="AC40" s="258"/>
      <c r="AD40" s="253">
        <v>0</v>
      </c>
      <c r="AE40" s="253"/>
      <c r="AF40" s="258"/>
      <c r="AG40" s="253">
        <v>0</v>
      </c>
      <c r="AH40" s="253"/>
      <c r="AI40" s="258"/>
      <c r="AJ40" s="253">
        <v>0</v>
      </c>
      <c r="AK40" s="253"/>
      <c r="AL40" s="258"/>
      <c r="AM40" s="253">
        <v>0</v>
      </c>
      <c r="AN40" s="253"/>
      <c r="AO40" s="258"/>
      <c r="AP40" s="253">
        <v>0</v>
      </c>
      <c r="AQ40" s="253"/>
      <c r="AR40" s="258"/>
      <c r="AS40" s="253">
        <v>0</v>
      </c>
      <c r="AT40" s="253"/>
      <c r="AU40" s="258"/>
      <c r="AV40" s="253">
        <v>5066.2215999999999</v>
      </c>
      <c r="AW40" s="253"/>
      <c r="AX40" s="258"/>
      <c r="AY40" s="253">
        <v>0</v>
      </c>
      <c r="AZ40" s="253"/>
      <c r="BA40" s="258"/>
      <c r="BB40" s="253">
        <v>0</v>
      </c>
      <c r="BC40" s="253"/>
      <c r="BD40" s="258"/>
      <c r="BE40" s="253">
        <v>54133.913800000002</v>
      </c>
      <c r="BF40" s="253"/>
      <c r="BG40" s="258"/>
      <c r="BH40" s="253">
        <v>0</v>
      </c>
      <c r="BI40" s="253"/>
      <c r="BJ40" s="258"/>
      <c r="BK40" s="253">
        <v>0</v>
      </c>
      <c r="BL40" s="253"/>
      <c r="BM40" s="258"/>
      <c r="BN40" s="253">
        <v>345577.71720000001</v>
      </c>
      <c r="BO40" s="253"/>
      <c r="BP40" s="258"/>
      <c r="BQ40" s="253">
        <v>0</v>
      </c>
      <c r="BR40" s="253"/>
      <c r="BS40" s="258"/>
      <c r="BT40" s="253">
        <v>0</v>
      </c>
      <c r="BU40" s="253"/>
      <c r="BV40" s="258"/>
      <c r="BW40" s="253">
        <v>0</v>
      </c>
      <c r="BX40" s="253"/>
      <c r="BY40" s="258"/>
      <c r="BZ40" s="253">
        <v>0</v>
      </c>
      <c r="CA40" s="253"/>
      <c r="CB40" s="258"/>
      <c r="CC40" s="253">
        <v>0</v>
      </c>
      <c r="CD40" s="253"/>
      <c r="CE40" s="258"/>
      <c r="CF40" s="253">
        <v>0</v>
      </c>
      <c r="CG40" s="253"/>
      <c r="CH40" s="258"/>
      <c r="CI40" s="253">
        <v>0</v>
      </c>
      <c r="CJ40" s="253"/>
      <c r="CK40" s="258"/>
      <c r="CL40" s="253">
        <v>0</v>
      </c>
      <c r="CM40" s="253"/>
      <c r="CN40" s="258"/>
      <c r="CO40" s="253">
        <v>0</v>
      </c>
      <c r="CP40" s="253"/>
      <c r="CQ40" s="258"/>
      <c r="CR40" s="253">
        <v>0</v>
      </c>
      <c r="CS40" s="253"/>
      <c r="CT40" s="258"/>
      <c r="CU40" s="253">
        <v>0</v>
      </c>
      <c r="CV40" s="253"/>
      <c r="CW40" s="258"/>
      <c r="CX40" s="253">
        <v>0</v>
      </c>
      <c r="CY40" s="253"/>
      <c r="CZ40" s="258"/>
      <c r="DA40" s="253">
        <v>0</v>
      </c>
      <c r="DB40" s="253"/>
      <c r="DC40" s="258"/>
      <c r="DD40" s="253">
        <v>0</v>
      </c>
      <c r="DE40" s="253"/>
      <c r="DF40" s="258"/>
      <c r="DG40" s="253">
        <v>0</v>
      </c>
      <c r="DH40" s="253"/>
      <c r="DI40" s="258"/>
      <c r="DJ40" s="253">
        <v>0</v>
      </c>
      <c r="DK40" s="253"/>
      <c r="DL40" s="258"/>
      <c r="DM40" s="253">
        <v>0</v>
      </c>
      <c r="DN40" s="253"/>
      <c r="DO40" s="258"/>
      <c r="DP40" s="253">
        <v>0</v>
      </c>
      <c r="DQ40" s="253"/>
      <c r="DR40" s="258"/>
      <c r="DS40" s="253">
        <v>0</v>
      </c>
      <c r="DT40" s="253"/>
      <c r="DU40" s="258"/>
      <c r="DV40" s="253">
        <v>0</v>
      </c>
      <c r="DW40" s="253"/>
      <c r="DX40" s="258"/>
      <c r="DY40" s="253">
        <v>0</v>
      </c>
      <c r="DZ40" s="253"/>
      <c r="EA40" s="258"/>
      <c r="EB40" s="253">
        <v>0</v>
      </c>
      <c r="EC40" s="253"/>
    </row>
    <row r="41" spans="1:133" s="133" customFormat="1" x14ac:dyDescent="0.25">
      <c r="A41" s="243" t="s">
        <v>278</v>
      </c>
      <c r="B41" s="244" t="s">
        <v>235</v>
      </c>
      <c r="C41" s="245"/>
      <c r="F41" s="253">
        <v>0</v>
      </c>
      <c r="G41" s="253"/>
      <c r="H41" s="258"/>
      <c r="I41" s="253">
        <v>0</v>
      </c>
      <c r="J41" s="253"/>
      <c r="K41" s="258"/>
      <c r="L41" s="253">
        <v>0</v>
      </c>
      <c r="M41" s="253"/>
      <c r="N41" s="258"/>
      <c r="O41" s="253">
        <v>0</v>
      </c>
      <c r="P41" s="253"/>
      <c r="Q41" s="258"/>
      <c r="R41" s="253">
        <v>0</v>
      </c>
      <c r="S41" s="253"/>
      <c r="T41" s="258"/>
      <c r="U41" s="253">
        <v>0</v>
      </c>
      <c r="V41" s="253"/>
      <c r="W41" s="258"/>
      <c r="X41" s="253">
        <v>0</v>
      </c>
      <c r="Y41" s="253"/>
      <c r="Z41" s="258"/>
      <c r="AA41" s="253">
        <v>0</v>
      </c>
      <c r="AB41" s="253"/>
      <c r="AC41" s="258"/>
      <c r="AD41" s="253">
        <v>0</v>
      </c>
      <c r="AE41" s="253"/>
      <c r="AF41" s="258"/>
      <c r="AG41" s="253">
        <v>0</v>
      </c>
      <c r="AH41" s="253"/>
      <c r="AI41" s="258"/>
      <c r="AJ41" s="253">
        <v>0</v>
      </c>
      <c r="AK41" s="253"/>
      <c r="AL41" s="258"/>
      <c r="AM41" s="253">
        <v>0</v>
      </c>
      <c r="AN41" s="253"/>
      <c r="AO41" s="258"/>
      <c r="AP41" s="253">
        <v>0</v>
      </c>
      <c r="AQ41" s="253"/>
      <c r="AR41" s="258"/>
      <c r="AS41" s="253">
        <v>0</v>
      </c>
      <c r="AT41" s="253"/>
      <c r="AU41" s="258"/>
      <c r="AV41" s="253">
        <v>1891.7376999999999</v>
      </c>
      <c r="AW41" s="253"/>
      <c r="AX41" s="258"/>
      <c r="AY41" s="253">
        <v>0</v>
      </c>
      <c r="AZ41" s="253"/>
      <c r="BA41" s="258"/>
      <c r="BB41" s="253">
        <v>0</v>
      </c>
      <c r="BC41" s="253"/>
      <c r="BD41" s="258"/>
      <c r="BE41" s="253">
        <v>24623.057700000001</v>
      </c>
      <c r="BF41" s="253"/>
      <c r="BG41" s="258"/>
      <c r="BH41" s="253">
        <v>0</v>
      </c>
      <c r="BI41" s="253"/>
      <c r="BJ41" s="258"/>
      <c r="BK41" s="253">
        <v>0</v>
      </c>
      <c r="BL41" s="253"/>
      <c r="BM41" s="258"/>
      <c r="BN41" s="253">
        <v>96015.098199999993</v>
      </c>
      <c r="BO41" s="253"/>
      <c r="BP41" s="258"/>
      <c r="BQ41" s="253">
        <v>0</v>
      </c>
      <c r="BR41" s="253"/>
      <c r="BS41" s="258"/>
      <c r="BT41" s="253">
        <v>0</v>
      </c>
      <c r="BU41" s="253"/>
      <c r="BV41" s="258"/>
      <c r="BW41" s="253">
        <v>0</v>
      </c>
      <c r="BX41" s="253"/>
      <c r="BY41" s="258"/>
      <c r="BZ41" s="253">
        <v>0</v>
      </c>
      <c r="CA41" s="253"/>
      <c r="CB41" s="258"/>
      <c r="CC41" s="253">
        <v>0</v>
      </c>
      <c r="CD41" s="253"/>
      <c r="CE41" s="258"/>
      <c r="CF41" s="253">
        <v>0</v>
      </c>
      <c r="CG41" s="253"/>
      <c r="CH41" s="258"/>
      <c r="CI41" s="253">
        <v>0</v>
      </c>
      <c r="CJ41" s="253"/>
      <c r="CK41" s="258"/>
      <c r="CL41" s="253">
        <v>0</v>
      </c>
      <c r="CM41" s="253"/>
      <c r="CN41" s="258"/>
      <c r="CO41" s="253">
        <v>0</v>
      </c>
      <c r="CP41" s="253"/>
      <c r="CQ41" s="258"/>
      <c r="CR41" s="253">
        <v>0</v>
      </c>
      <c r="CS41" s="253"/>
      <c r="CT41" s="258"/>
      <c r="CU41" s="253">
        <v>0</v>
      </c>
      <c r="CV41" s="253"/>
      <c r="CW41" s="258"/>
      <c r="CX41" s="253">
        <v>0</v>
      </c>
      <c r="CY41" s="253"/>
      <c r="CZ41" s="258"/>
      <c r="DA41" s="253">
        <v>0</v>
      </c>
      <c r="DB41" s="253"/>
      <c r="DC41" s="258"/>
      <c r="DD41" s="253">
        <v>0</v>
      </c>
      <c r="DE41" s="253"/>
      <c r="DF41" s="258"/>
      <c r="DG41" s="253">
        <v>0</v>
      </c>
      <c r="DH41" s="253"/>
      <c r="DI41" s="258"/>
      <c r="DJ41" s="253">
        <v>0</v>
      </c>
      <c r="DK41" s="253"/>
      <c r="DL41" s="258"/>
      <c r="DM41" s="253">
        <v>0</v>
      </c>
      <c r="DN41" s="253"/>
      <c r="DO41" s="258"/>
      <c r="DP41" s="253">
        <v>0</v>
      </c>
      <c r="DQ41" s="253"/>
      <c r="DR41" s="258"/>
      <c r="DS41" s="253">
        <v>0</v>
      </c>
      <c r="DT41" s="253"/>
      <c r="DU41" s="258"/>
      <c r="DV41" s="253">
        <v>0</v>
      </c>
      <c r="DW41" s="253"/>
      <c r="DX41" s="258"/>
      <c r="DY41" s="253">
        <v>0</v>
      </c>
      <c r="DZ41" s="253"/>
      <c r="EA41" s="258"/>
      <c r="EB41" s="253">
        <v>0</v>
      </c>
      <c r="EC41" s="253"/>
    </row>
    <row r="42" spans="1:133" s="133" customFormat="1" x14ac:dyDescent="0.25">
      <c r="A42" s="243" t="s">
        <v>279</v>
      </c>
      <c r="B42" s="244" t="s">
        <v>237</v>
      </c>
      <c r="C42" s="245"/>
      <c r="F42" s="253">
        <v>0</v>
      </c>
      <c r="G42" s="253"/>
      <c r="H42" s="258"/>
      <c r="I42" s="253">
        <v>0</v>
      </c>
      <c r="J42" s="253"/>
      <c r="K42" s="258"/>
      <c r="L42" s="253">
        <v>0</v>
      </c>
      <c r="M42" s="253"/>
      <c r="N42" s="258"/>
      <c r="O42" s="253">
        <v>0</v>
      </c>
      <c r="P42" s="253"/>
      <c r="Q42" s="258"/>
      <c r="R42" s="253">
        <v>0</v>
      </c>
      <c r="S42" s="253"/>
      <c r="T42" s="258"/>
      <c r="U42" s="253">
        <v>0</v>
      </c>
      <c r="V42" s="253"/>
      <c r="W42" s="258"/>
      <c r="X42" s="253">
        <v>0</v>
      </c>
      <c r="Y42" s="253"/>
      <c r="Z42" s="258"/>
      <c r="AA42" s="253">
        <v>0</v>
      </c>
      <c r="AB42" s="253"/>
      <c r="AC42" s="258"/>
      <c r="AD42" s="253">
        <v>0</v>
      </c>
      <c r="AE42" s="253"/>
      <c r="AF42" s="258"/>
      <c r="AG42" s="253">
        <v>0</v>
      </c>
      <c r="AH42" s="253"/>
      <c r="AI42" s="258"/>
      <c r="AJ42" s="253">
        <v>0</v>
      </c>
      <c r="AK42" s="253"/>
      <c r="AL42" s="258"/>
      <c r="AM42" s="253">
        <v>0</v>
      </c>
      <c r="AN42" s="253"/>
      <c r="AO42" s="258"/>
      <c r="AP42" s="253">
        <v>0</v>
      </c>
      <c r="AQ42" s="253"/>
      <c r="AR42" s="258"/>
      <c r="AS42" s="253">
        <v>0</v>
      </c>
      <c r="AT42" s="253"/>
      <c r="AU42" s="258"/>
      <c r="AV42" s="253">
        <v>3174.4839000000002</v>
      </c>
      <c r="AW42" s="253"/>
      <c r="AX42" s="258"/>
      <c r="AY42" s="253">
        <v>0</v>
      </c>
      <c r="AZ42" s="253"/>
      <c r="BA42" s="258"/>
      <c r="BB42" s="253">
        <v>0</v>
      </c>
      <c r="BC42" s="253"/>
      <c r="BD42" s="258"/>
      <c r="BE42" s="253">
        <v>29510.856100000001</v>
      </c>
      <c r="BF42" s="253"/>
      <c r="BG42" s="258"/>
      <c r="BH42" s="253">
        <v>0</v>
      </c>
      <c r="BI42" s="253"/>
      <c r="BJ42" s="258"/>
      <c r="BK42" s="253">
        <v>0</v>
      </c>
      <c r="BL42" s="253"/>
      <c r="BM42" s="258"/>
      <c r="BN42" s="253">
        <v>249562.61900000001</v>
      </c>
      <c r="BO42" s="253"/>
      <c r="BP42" s="258"/>
      <c r="BQ42" s="253">
        <v>0</v>
      </c>
      <c r="BR42" s="253"/>
      <c r="BS42" s="258"/>
      <c r="BT42" s="253">
        <v>0</v>
      </c>
      <c r="BU42" s="253"/>
      <c r="BV42" s="258"/>
      <c r="BW42" s="253">
        <v>0</v>
      </c>
      <c r="BX42" s="253"/>
      <c r="BY42" s="258"/>
      <c r="BZ42" s="253">
        <v>0</v>
      </c>
      <c r="CA42" s="253"/>
      <c r="CB42" s="258"/>
      <c r="CC42" s="253">
        <v>0</v>
      </c>
      <c r="CD42" s="253"/>
      <c r="CE42" s="258"/>
      <c r="CF42" s="253">
        <v>0</v>
      </c>
      <c r="CG42" s="253"/>
      <c r="CH42" s="258"/>
      <c r="CI42" s="253">
        <v>0</v>
      </c>
      <c r="CJ42" s="253"/>
      <c r="CK42" s="258"/>
      <c r="CL42" s="253">
        <v>0</v>
      </c>
      <c r="CM42" s="253"/>
      <c r="CN42" s="258"/>
      <c r="CO42" s="253">
        <v>0</v>
      </c>
      <c r="CP42" s="253"/>
      <c r="CQ42" s="258"/>
      <c r="CR42" s="253">
        <v>0</v>
      </c>
      <c r="CS42" s="253"/>
      <c r="CT42" s="258"/>
      <c r="CU42" s="253">
        <v>0</v>
      </c>
      <c r="CV42" s="253"/>
      <c r="CW42" s="258"/>
      <c r="CX42" s="253">
        <v>0</v>
      </c>
      <c r="CY42" s="253"/>
      <c r="CZ42" s="258"/>
      <c r="DA42" s="253">
        <v>0</v>
      </c>
      <c r="DB42" s="253"/>
      <c r="DC42" s="258"/>
      <c r="DD42" s="253">
        <v>0</v>
      </c>
      <c r="DE42" s="253"/>
      <c r="DF42" s="258"/>
      <c r="DG42" s="253">
        <v>0</v>
      </c>
      <c r="DH42" s="253"/>
      <c r="DI42" s="258"/>
      <c r="DJ42" s="253">
        <v>0</v>
      </c>
      <c r="DK42" s="253"/>
      <c r="DL42" s="258"/>
      <c r="DM42" s="253">
        <v>0</v>
      </c>
      <c r="DN42" s="253"/>
      <c r="DO42" s="258"/>
      <c r="DP42" s="253">
        <v>0</v>
      </c>
      <c r="DQ42" s="253"/>
      <c r="DR42" s="258"/>
      <c r="DS42" s="253">
        <v>0</v>
      </c>
      <c r="DT42" s="253"/>
      <c r="DU42" s="258"/>
      <c r="DV42" s="253">
        <v>0</v>
      </c>
      <c r="DW42" s="253"/>
      <c r="DX42" s="258"/>
      <c r="DY42" s="253">
        <v>0</v>
      </c>
      <c r="DZ42" s="253"/>
      <c r="EA42" s="258"/>
      <c r="EB42" s="253">
        <v>0</v>
      </c>
      <c r="EC42" s="253"/>
    </row>
    <row r="43" spans="1:133" s="133" customFormat="1" x14ac:dyDescent="0.25">
      <c r="A43" s="243">
        <v>19</v>
      </c>
      <c r="B43" s="244" t="s">
        <v>280</v>
      </c>
      <c r="C43" s="245"/>
      <c r="F43" s="253">
        <v>0</v>
      </c>
      <c r="G43" s="253"/>
      <c r="H43" s="258"/>
      <c r="I43" s="253">
        <v>0</v>
      </c>
      <c r="J43" s="253"/>
      <c r="K43" s="258"/>
      <c r="L43" s="253">
        <v>0</v>
      </c>
      <c r="M43" s="253"/>
      <c r="N43" s="258"/>
      <c r="O43" s="253">
        <v>0</v>
      </c>
      <c r="P43" s="253"/>
      <c r="Q43" s="258"/>
      <c r="R43" s="253">
        <v>0</v>
      </c>
      <c r="S43" s="253"/>
      <c r="T43" s="258"/>
      <c r="U43" s="253">
        <v>0</v>
      </c>
      <c r="V43" s="253"/>
      <c r="W43" s="258"/>
      <c r="X43" s="253">
        <v>0</v>
      </c>
      <c r="Y43" s="253"/>
      <c r="Z43" s="258"/>
      <c r="AA43" s="253">
        <v>0</v>
      </c>
      <c r="AB43" s="253"/>
      <c r="AC43" s="258"/>
      <c r="AD43" s="253">
        <v>0</v>
      </c>
      <c r="AE43" s="253"/>
      <c r="AF43" s="258"/>
      <c r="AG43" s="253">
        <v>0</v>
      </c>
      <c r="AH43" s="253"/>
      <c r="AI43" s="258"/>
      <c r="AJ43" s="253">
        <v>0</v>
      </c>
      <c r="AK43" s="253"/>
      <c r="AL43" s="258"/>
      <c r="AM43" s="253">
        <v>0</v>
      </c>
      <c r="AN43" s="253"/>
      <c r="AO43" s="258"/>
      <c r="AP43" s="253">
        <v>0</v>
      </c>
      <c r="AQ43" s="253"/>
      <c r="AR43" s="258"/>
      <c r="AS43" s="253">
        <v>0</v>
      </c>
      <c r="AT43" s="253"/>
      <c r="AU43" s="258"/>
      <c r="AV43" s="253">
        <v>1986.4912999999999</v>
      </c>
      <c r="AW43" s="253"/>
      <c r="AX43" s="258"/>
      <c r="AY43" s="253">
        <v>0</v>
      </c>
      <c r="AZ43" s="253"/>
      <c r="BA43" s="258"/>
      <c r="BB43" s="253">
        <v>0</v>
      </c>
      <c r="BC43" s="253"/>
      <c r="BD43" s="258"/>
      <c r="BE43" s="253">
        <v>0</v>
      </c>
      <c r="BF43" s="253"/>
      <c r="BG43" s="258"/>
      <c r="BH43" s="253">
        <v>0</v>
      </c>
      <c r="BI43" s="253"/>
      <c r="BJ43" s="258"/>
      <c r="BK43" s="253">
        <v>0</v>
      </c>
      <c r="BL43" s="253"/>
      <c r="BM43" s="258"/>
      <c r="BN43" s="253">
        <v>0</v>
      </c>
      <c r="BO43" s="253"/>
      <c r="BP43" s="258"/>
      <c r="BQ43" s="253">
        <v>0</v>
      </c>
      <c r="BR43" s="253"/>
      <c r="BS43" s="258"/>
      <c r="BT43" s="253">
        <v>0</v>
      </c>
      <c r="BU43" s="253"/>
      <c r="BV43" s="258"/>
      <c r="BW43" s="253">
        <v>0</v>
      </c>
      <c r="BX43" s="253"/>
      <c r="BY43" s="258"/>
      <c r="BZ43" s="253">
        <v>0</v>
      </c>
      <c r="CA43" s="253"/>
      <c r="CB43" s="258"/>
      <c r="CC43" s="253">
        <v>0</v>
      </c>
      <c r="CD43" s="253"/>
      <c r="CE43" s="258"/>
      <c r="CF43" s="253">
        <v>0</v>
      </c>
      <c r="CG43" s="253"/>
      <c r="CH43" s="258"/>
      <c r="CI43" s="253">
        <v>0</v>
      </c>
      <c r="CJ43" s="253"/>
      <c r="CK43" s="258"/>
      <c r="CL43" s="253">
        <v>0</v>
      </c>
      <c r="CM43" s="253"/>
      <c r="CN43" s="258"/>
      <c r="CO43" s="253">
        <v>0</v>
      </c>
      <c r="CP43" s="253"/>
      <c r="CQ43" s="258"/>
      <c r="CR43" s="253">
        <v>0</v>
      </c>
      <c r="CS43" s="253"/>
      <c r="CT43" s="258"/>
      <c r="CU43" s="253">
        <v>0</v>
      </c>
      <c r="CV43" s="253"/>
      <c r="CW43" s="258"/>
      <c r="CX43" s="253">
        <v>0</v>
      </c>
      <c r="CY43" s="253"/>
      <c r="CZ43" s="258"/>
      <c r="DA43" s="253">
        <v>0</v>
      </c>
      <c r="DB43" s="253"/>
      <c r="DC43" s="258"/>
      <c r="DD43" s="253">
        <v>0</v>
      </c>
      <c r="DE43" s="253"/>
      <c r="DF43" s="258"/>
      <c r="DG43" s="253">
        <v>0</v>
      </c>
      <c r="DH43" s="253"/>
      <c r="DI43" s="258"/>
      <c r="DJ43" s="253">
        <v>0</v>
      </c>
      <c r="DK43" s="253"/>
      <c r="DL43" s="258"/>
      <c r="DM43" s="253">
        <v>0</v>
      </c>
      <c r="DN43" s="253"/>
      <c r="DO43" s="258"/>
      <c r="DP43" s="253">
        <v>0</v>
      </c>
      <c r="DQ43" s="253"/>
      <c r="DR43" s="258"/>
      <c r="DS43" s="253">
        <v>0</v>
      </c>
      <c r="DT43" s="253"/>
      <c r="DU43" s="258"/>
      <c r="DV43" s="253">
        <v>733.97069999999997</v>
      </c>
      <c r="DW43" s="253"/>
      <c r="DX43" s="258"/>
      <c r="DY43" s="253">
        <v>0</v>
      </c>
      <c r="DZ43" s="253"/>
      <c r="EA43" s="258"/>
      <c r="EB43" s="253">
        <v>0</v>
      </c>
      <c r="EC43" s="253"/>
    </row>
    <row r="44" spans="1:133" s="133" customFormat="1" x14ac:dyDescent="0.25">
      <c r="A44" s="243">
        <v>20</v>
      </c>
      <c r="B44" s="244" t="s">
        <v>342</v>
      </c>
      <c r="C44" s="245"/>
      <c r="F44" s="253">
        <v>0</v>
      </c>
      <c r="G44" s="253">
        <f>$C$44*F44</f>
        <v>0</v>
      </c>
      <c r="H44" s="258"/>
      <c r="I44" s="253">
        <v>0</v>
      </c>
      <c r="J44" s="253">
        <f>$C$44*I44</f>
        <v>0</v>
      </c>
      <c r="K44" s="258"/>
      <c r="L44" s="253">
        <v>0</v>
      </c>
      <c r="M44" s="253">
        <f>$C$44*L44</f>
        <v>0</v>
      </c>
      <c r="N44" s="258"/>
      <c r="O44" s="253">
        <v>0</v>
      </c>
      <c r="P44" s="253">
        <f>$C$44*O44</f>
        <v>0</v>
      </c>
      <c r="Q44" s="258"/>
      <c r="R44" s="253">
        <v>0</v>
      </c>
      <c r="S44" s="253">
        <f>$C$44*R44</f>
        <v>0</v>
      </c>
      <c r="T44" s="258"/>
      <c r="U44" s="253">
        <v>0</v>
      </c>
      <c r="V44" s="253">
        <f>$C$44*U44</f>
        <v>0</v>
      </c>
      <c r="W44" s="258"/>
      <c r="X44" s="253">
        <v>0</v>
      </c>
      <c r="Y44" s="253">
        <f>$C$44*X44</f>
        <v>0</v>
      </c>
      <c r="Z44" s="258"/>
      <c r="AA44" s="253">
        <v>0</v>
      </c>
      <c r="AB44" s="253">
        <f>$C$44*AA44</f>
        <v>0</v>
      </c>
      <c r="AC44" s="258"/>
      <c r="AD44" s="253">
        <v>0</v>
      </c>
      <c r="AE44" s="253">
        <f>$C$44*AD44</f>
        <v>0</v>
      </c>
      <c r="AF44" s="258"/>
      <c r="AG44" s="253">
        <v>0</v>
      </c>
      <c r="AH44" s="253">
        <f>$C$44*AG44</f>
        <v>0</v>
      </c>
      <c r="AI44" s="258"/>
      <c r="AJ44" s="253">
        <v>25.92</v>
      </c>
      <c r="AK44" s="253">
        <f>$C$44*AJ44</f>
        <v>0</v>
      </c>
      <c r="AL44" s="258"/>
      <c r="AM44" s="253">
        <v>83.937899999999999</v>
      </c>
      <c r="AN44" s="253">
        <f>$C$44*AM44</f>
        <v>0</v>
      </c>
      <c r="AO44" s="258"/>
      <c r="AP44" s="253">
        <v>0</v>
      </c>
      <c r="AQ44" s="253">
        <f>$C$44*AP44</f>
        <v>0</v>
      </c>
      <c r="AR44" s="258"/>
      <c r="AS44" s="253">
        <v>0</v>
      </c>
      <c r="AT44" s="253">
        <f>$C$44*AS44</f>
        <v>0</v>
      </c>
      <c r="AU44" s="258"/>
      <c r="AV44" s="253">
        <v>25.92</v>
      </c>
      <c r="AW44" s="253">
        <f>$C$44*AV44</f>
        <v>0</v>
      </c>
      <c r="AX44" s="258"/>
      <c r="AY44" s="253">
        <v>0</v>
      </c>
      <c r="AZ44" s="253">
        <f>$C$44*AY44</f>
        <v>0</v>
      </c>
      <c r="BA44" s="258"/>
      <c r="BB44" s="253">
        <v>20.25</v>
      </c>
      <c r="BC44" s="253">
        <f>$C$44*BB44</f>
        <v>0</v>
      </c>
      <c r="BD44" s="258"/>
      <c r="BE44" s="253">
        <v>0</v>
      </c>
      <c r="BF44" s="253">
        <f>$C$44*BE44</f>
        <v>0</v>
      </c>
      <c r="BG44" s="258"/>
      <c r="BH44" s="253">
        <v>0</v>
      </c>
      <c r="BI44" s="253">
        <f>$C$44*BH44</f>
        <v>0</v>
      </c>
      <c r="BJ44" s="258"/>
      <c r="BK44" s="253">
        <v>0</v>
      </c>
      <c r="BL44" s="253">
        <f>$C$44*BK44</f>
        <v>0</v>
      </c>
      <c r="BM44" s="258"/>
      <c r="BN44" s="253">
        <v>0</v>
      </c>
      <c r="BO44" s="253">
        <f>$C$44*BN44</f>
        <v>0</v>
      </c>
      <c r="BP44" s="258"/>
      <c r="BQ44" s="253">
        <v>32.479999999999997</v>
      </c>
      <c r="BR44" s="253">
        <f>$C$44*BQ44</f>
        <v>0</v>
      </c>
      <c r="BS44" s="258"/>
      <c r="BT44" s="253">
        <v>0</v>
      </c>
      <c r="BU44" s="253">
        <f>$C$44*BT44</f>
        <v>0</v>
      </c>
      <c r="BV44" s="258"/>
      <c r="BW44" s="253">
        <v>0</v>
      </c>
      <c r="BX44" s="253">
        <f>$C$44*BW44</f>
        <v>0</v>
      </c>
      <c r="BY44" s="258"/>
      <c r="BZ44" s="253">
        <v>0</v>
      </c>
      <c r="CA44" s="253">
        <f>$C$44*BZ44</f>
        <v>0</v>
      </c>
      <c r="CB44" s="258"/>
      <c r="CC44" s="253">
        <v>0</v>
      </c>
      <c r="CD44" s="253">
        <f>$C$44*CC44</f>
        <v>0</v>
      </c>
      <c r="CE44" s="258"/>
      <c r="CF44" s="253">
        <v>796.98609999999996</v>
      </c>
      <c r="CG44" s="253">
        <f>$C$44*CF44</f>
        <v>0</v>
      </c>
      <c r="CH44" s="258"/>
      <c r="CI44" s="253">
        <v>0</v>
      </c>
      <c r="CJ44" s="253">
        <f>$C$44*CI44</f>
        <v>0</v>
      </c>
      <c r="CK44" s="258"/>
      <c r="CL44" s="253">
        <v>0</v>
      </c>
      <c r="CM44" s="253">
        <f>$C$44*CL44</f>
        <v>0</v>
      </c>
      <c r="CN44" s="258"/>
      <c r="CO44" s="253">
        <v>0</v>
      </c>
      <c r="CP44" s="253">
        <f>$C$44*CO44</f>
        <v>0</v>
      </c>
      <c r="CQ44" s="258"/>
      <c r="CR44" s="253">
        <v>0</v>
      </c>
      <c r="CS44" s="253">
        <f>$C$44*CR44</f>
        <v>0</v>
      </c>
      <c r="CT44" s="258"/>
      <c r="CU44" s="253">
        <v>0</v>
      </c>
      <c r="CV44" s="253">
        <f>$C$44*CU43</f>
        <v>0</v>
      </c>
      <c r="CW44" s="258"/>
      <c r="CX44" s="253">
        <v>0</v>
      </c>
      <c r="CY44" s="253">
        <f>$C$44*CX44</f>
        <v>0</v>
      </c>
      <c r="CZ44" s="258"/>
      <c r="DA44" s="253">
        <v>0</v>
      </c>
      <c r="DB44" s="253">
        <f>$C$44*DA44</f>
        <v>0</v>
      </c>
      <c r="DC44" s="258"/>
      <c r="DD44" s="253">
        <v>0</v>
      </c>
      <c r="DE44" s="253">
        <f>$C$44*DD44</f>
        <v>0</v>
      </c>
      <c r="DF44" s="258"/>
      <c r="DG44" s="253">
        <v>0</v>
      </c>
      <c r="DH44" s="253">
        <f>$C$44*DG44</f>
        <v>0</v>
      </c>
      <c r="DI44" s="258"/>
      <c r="DJ44" s="253">
        <v>0</v>
      </c>
      <c r="DK44" s="253">
        <f>$C$44*DJ44</f>
        <v>0</v>
      </c>
      <c r="DL44" s="258"/>
      <c r="DM44" s="253">
        <v>0</v>
      </c>
      <c r="DN44" s="253">
        <f>$C$44*DM44</f>
        <v>0</v>
      </c>
      <c r="DO44" s="258"/>
      <c r="DP44" s="253">
        <v>0</v>
      </c>
      <c r="DQ44" s="253">
        <f>$C$44*DP44</f>
        <v>0</v>
      </c>
      <c r="DR44" s="258"/>
      <c r="DS44" s="253">
        <v>0</v>
      </c>
      <c r="DT44" s="253">
        <f>$C$44*DS44</f>
        <v>0</v>
      </c>
      <c r="DU44" s="258"/>
      <c r="DV44" s="253">
        <v>0</v>
      </c>
      <c r="DW44" s="253">
        <f>$C$44*DV44</f>
        <v>0</v>
      </c>
      <c r="DX44" s="258"/>
      <c r="DY44" s="253">
        <v>0</v>
      </c>
      <c r="DZ44" s="253">
        <f>$C$44*DY44</f>
        <v>0</v>
      </c>
      <c r="EA44" s="258"/>
      <c r="EB44" s="253">
        <v>47.52</v>
      </c>
      <c r="EC44" s="253">
        <f>$C$44*EB44</f>
        <v>0</v>
      </c>
    </row>
    <row r="45" spans="1:133" s="133" customFormat="1" ht="15" customHeight="1" x14ac:dyDescent="0.25">
      <c r="A45" s="243">
        <v>21</v>
      </c>
      <c r="B45" s="244" t="s">
        <v>281</v>
      </c>
      <c r="C45" s="245"/>
      <c r="F45" s="253">
        <v>0</v>
      </c>
      <c r="G45" s="253"/>
      <c r="H45" s="258"/>
      <c r="I45" s="253">
        <v>0</v>
      </c>
      <c r="J45" s="253"/>
      <c r="K45" s="258"/>
      <c r="L45" s="253">
        <v>0</v>
      </c>
      <c r="M45" s="253"/>
      <c r="N45" s="258"/>
      <c r="O45" s="253">
        <v>0</v>
      </c>
      <c r="P45" s="253"/>
      <c r="Q45" s="258"/>
      <c r="R45" s="253">
        <v>0</v>
      </c>
      <c r="S45" s="253"/>
      <c r="T45" s="258"/>
      <c r="U45" s="253">
        <v>0</v>
      </c>
      <c r="V45" s="253"/>
      <c r="W45" s="258"/>
      <c r="X45" s="253">
        <v>0</v>
      </c>
      <c r="Y45" s="253"/>
      <c r="Z45" s="258"/>
      <c r="AA45" s="253">
        <v>0</v>
      </c>
      <c r="AB45" s="253"/>
      <c r="AC45" s="258"/>
      <c r="AD45" s="253">
        <v>0</v>
      </c>
      <c r="AE45" s="253"/>
      <c r="AF45" s="258"/>
      <c r="AG45" s="253">
        <v>0</v>
      </c>
      <c r="AH45" s="253"/>
      <c r="AI45" s="258"/>
      <c r="AJ45" s="253">
        <v>0</v>
      </c>
      <c r="AK45" s="253"/>
      <c r="AL45" s="258"/>
      <c r="AM45" s="253">
        <v>0</v>
      </c>
      <c r="AN45" s="253"/>
      <c r="AO45" s="258"/>
      <c r="AP45" s="253">
        <v>0</v>
      </c>
      <c r="AQ45" s="253"/>
      <c r="AR45" s="258"/>
      <c r="AS45" s="253">
        <v>0</v>
      </c>
      <c r="AT45" s="253"/>
      <c r="AU45" s="258"/>
      <c r="AV45" s="253">
        <v>1953.7719</v>
      </c>
      <c r="AW45" s="253"/>
      <c r="AX45" s="258"/>
      <c r="AY45" s="253">
        <v>0</v>
      </c>
      <c r="AZ45" s="253"/>
      <c r="BA45" s="258"/>
      <c r="BB45" s="253">
        <v>33404.585200000001</v>
      </c>
      <c r="BC45" s="253"/>
      <c r="BD45" s="258"/>
      <c r="BE45" s="253">
        <v>40079.097399999999</v>
      </c>
      <c r="BF45" s="253"/>
      <c r="BG45" s="258"/>
      <c r="BH45" s="253">
        <v>0</v>
      </c>
      <c r="BI45" s="253"/>
      <c r="BJ45" s="258"/>
      <c r="BK45" s="253">
        <v>10832.871999999999</v>
      </c>
      <c r="BL45" s="253"/>
      <c r="BM45" s="258"/>
      <c r="BN45" s="253">
        <v>0</v>
      </c>
      <c r="BO45" s="253"/>
      <c r="BP45" s="258"/>
      <c r="BQ45" s="253">
        <v>0</v>
      </c>
      <c r="BR45" s="253"/>
      <c r="BS45" s="258"/>
      <c r="BT45" s="253">
        <v>0</v>
      </c>
      <c r="BU45" s="253"/>
      <c r="BV45" s="258"/>
      <c r="BW45" s="253">
        <v>0</v>
      </c>
      <c r="BX45" s="253"/>
      <c r="BY45" s="258"/>
      <c r="BZ45" s="253">
        <v>0</v>
      </c>
      <c r="CA45" s="253"/>
      <c r="CB45" s="258"/>
      <c r="CC45" s="253">
        <v>5780.0528999999997</v>
      </c>
      <c r="CD45" s="253"/>
      <c r="CE45" s="258"/>
      <c r="CF45" s="253">
        <v>0</v>
      </c>
      <c r="CG45" s="253"/>
      <c r="CH45" s="258"/>
      <c r="CI45" s="253">
        <v>0</v>
      </c>
      <c r="CJ45" s="253"/>
      <c r="CK45" s="258"/>
      <c r="CL45" s="253">
        <v>0</v>
      </c>
      <c r="CM45" s="253"/>
      <c r="CN45" s="258"/>
      <c r="CO45" s="253">
        <v>0</v>
      </c>
      <c r="CP45" s="253"/>
      <c r="CQ45" s="258"/>
      <c r="CR45" s="253">
        <v>4665.7115999999996</v>
      </c>
      <c r="CS45" s="253"/>
      <c r="CT45" s="258"/>
      <c r="CU45" s="253">
        <v>1728.7422999999999</v>
      </c>
      <c r="CV45" s="253"/>
      <c r="CW45" s="258"/>
      <c r="CX45" s="253">
        <v>0</v>
      </c>
      <c r="CY45" s="253"/>
      <c r="CZ45" s="258"/>
      <c r="DA45" s="253">
        <v>1277.0518</v>
      </c>
      <c r="DB45" s="253"/>
      <c r="DC45" s="258"/>
      <c r="DD45" s="253">
        <v>3356.7824999999998</v>
      </c>
      <c r="DE45" s="253"/>
      <c r="DF45" s="258"/>
      <c r="DG45" s="253">
        <v>0</v>
      </c>
      <c r="DH45" s="253"/>
      <c r="DI45" s="258"/>
      <c r="DJ45" s="253">
        <v>0</v>
      </c>
      <c r="DK45" s="253"/>
      <c r="DL45" s="258"/>
      <c r="DM45" s="253">
        <v>0</v>
      </c>
      <c r="DN45" s="253"/>
      <c r="DO45" s="258"/>
      <c r="DP45" s="253">
        <v>0</v>
      </c>
      <c r="DQ45" s="253"/>
      <c r="DR45" s="258"/>
      <c r="DS45" s="253">
        <v>0</v>
      </c>
      <c r="DT45" s="253"/>
      <c r="DU45" s="258"/>
      <c r="DV45" s="253">
        <v>0</v>
      </c>
      <c r="DW45" s="253"/>
      <c r="DX45" s="258"/>
      <c r="DY45" s="253">
        <v>0</v>
      </c>
      <c r="DZ45" s="253"/>
      <c r="EA45" s="258"/>
      <c r="EB45" s="253">
        <v>0</v>
      </c>
      <c r="EC45" s="253"/>
    </row>
    <row r="46" spans="1:133" s="133" customFormat="1" x14ac:dyDescent="0.25">
      <c r="A46" s="243">
        <v>22</v>
      </c>
      <c r="B46" s="244" t="s">
        <v>282</v>
      </c>
      <c r="C46" s="245"/>
      <c r="F46" s="253">
        <v>0</v>
      </c>
      <c r="G46" s="253"/>
      <c r="H46" s="258"/>
      <c r="I46" s="253">
        <v>0</v>
      </c>
      <c r="J46" s="253"/>
      <c r="K46" s="258"/>
      <c r="L46" s="253">
        <v>0</v>
      </c>
      <c r="M46" s="253"/>
      <c r="N46" s="258"/>
      <c r="O46" s="253">
        <v>413.66</v>
      </c>
      <c r="P46" s="253"/>
      <c r="Q46" s="258"/>
      <c r="R46" s="253">
        <v>0</v>
      </c>
      <c r="S46" s="253"/>
      <c r="T46" s="258"/>
      <c r="U46" s="253">
        <v>0</v>
      </c>
      <c r="V46" s="253"/>
      <c r="W46" s="258"/>
      <c r="X46" s="253">
        <f>2584.7+3187.95+3076.37</f>
        <v>8849.02</v>
      </c>
      <c r="Y46" s="253"/>
      <c r="Z46" s="258"/>
      <c r="AA46" s="253">
        <v>0</v>
      </c>
      <c r="AB46" s="253"/>
      <c r="AC46" s="258"/>
      <c r="AD46" s="253">
        <v>0</v>
      </c>
      <c r="AE46" s="253"/>
      <c r="AF46" s="258"/>
      <c r="AG46" s="253">
        <v>0</v>
      </c>
      <c r="AH46" s="253"/>
      <c r="AI46" s="258"/>
      <c r="AJ46" s="253">
        <v>0</v>
      </c>
      <c r="AK46" s="253"/>
      <c r="AL46" s="258"/>
      <c r="AM46" s="253">
        <v>80896.519199999995</v>
      </c>
      <c r="AN46" s="253"/>
      <c r="AO46" s="258"/>
      <c r="AP46" s="253">
        <v>5982.4534000000003</v>
      </c>
      <c r="AQ46" s="253"/>
      <c r="AR46" s="258"/>
      <c r="AS46" s="253">
        <v>8124.2350999999999</v>
      </c>
      <c r="AT46" s="253"/>
      <c r="AU46" s="258"/>
      <c r="AV46" s="253">
        <v>0</v>
      </c>
      <c r="AW46" s="253"/>
      <c r="AX46" s="258"/>
      <c r="AY46" s="253">
        <v>0</v>
      </c>
      <c r="AZ46" s="253"/>
      <c r="BA46" s="258"/>
      <c r="BB46" s="253">
        <v>0</v>
      </c>
      <c r="BC46" s="253"/>
      <c r="BD46" s="258"/>
      <c r="BE46" s="253">
        <v>44089.013599999998</v>
      </c>
      <c r="BF46" s="253"/>
      <c r="BG46" s="258"/>
      <c r="BH46" s="253">
        <v>1879.3503000000001</v>
      </c>
      <c r="BI46" s="253"/>
      <c r="BJ46" s="258"/>
      <c r="BK46" s="253">
        <v>122.495</v>
      </c>
      <c r="BL46" s="253"/>
      <c r="BM46" s="258"/>
      <c r="BN46" s="253">
        <v>0</v>
      </c>
      <c r="BO46" s="253"/>
      <c r="BP46" s="258"/>
      <c r="BQ46" s="253">
        <v>0</v>
      </c>
      <c r="BR46" s="253"/>
      <c r="BS46" s="258"/>
      <c r="BT46" s="253">
        <v>0</v>
      </c>
      <c r="BU46" s="253"/>
      <c r="BV46" s="258"/>
      <c r="BW46" s="253">
        <v>0</v>
      </c>
      <c r="BX46" s="253"/>
      <c r="BY46" s="258"/>
      <c r="BZ46" s="253">
        <v>0</v>
      </c>
      <c r="CA46" s="253"/>
      <c r="CB46" s="258"/>
      <c r="CC46" s="253">
        <v>7572.0962</v>
      </c>
      <c r="CD46" s="253"/>
      <c r="CE46" s="258"/>
      <c r="CF46" s="253">
        <v>280.06889999999999</v>
      </c>
      <c r="CG46" s="253"/>
      <c r="CH46" s="258"/>
      <c r="CI46" s="253">
        <v>0</v>
      </c>
      <c r="CJ46" s="253"/>
      <c r="CK46" s="258"/>
      <c r="CL46" s="253">
        <v>0</v>
      </c>
      <c r="CM46" s="253"/>
      <c r="CN46" s="258"/>
      <c r="CO46" s="253">
        <v>18148.467700000001</v>
      </c>
      <c r="CP46" s="253"/>
      <c r="CQ46" s="258"/>
      <c r="CR46" s="253">
        <v>0</v>
      </c>
      <c r="CS46" s="253"/>
      <c r="CT46" s="258"/>
      <c r="CU46" s="253">
        <v>0</v>
      </c>
      <c r="CV46" s="253"/>
      <c r="CW46" s="258"/>
      <c r="CX46" s="253">
        <v>582.976</v>
      </c>
      <c r="CY46" s="253"/>
      <c r="CZ46" s="258"/>
      <c r="DA46" s="253">
        <v>0</v>
      </c>
      <c r="DB46" s="253"/>
      <c r="DC46" s="258"/>
      <c r="DD46" s="253">
        <v>1305.3135</v>
      </c>
      <c r="DE46" s="253"/>
      <c r="DF46" s="258"/>
      <c r="DG46" s="253">
        <v>0</v>
      </c>
      <c r="DH46" s="253"/>
      <c r="DI46" s="258"/>
      <c r="DJ46" s="253">
        <v>0</v>
      </c>
      <c r="DK46" s="253"/>
      <c r="DL46" s="258"/>
      <c r="DM46" s="253">
        <v>0</v>
      </c>
      <c r="DN46" s="253"/>
      <c r="DO46" s="258"/>
      <c r="DP46" s="253">
        <v>0</v>
      </c>
      <c r="DQ46" s="253"/>
      <c r="DR46" s="258"/>
      <c r="DS46" s="253">
        <v>0</v>
      </c>
      <c r="DT46" s="253"/>
      <c r="DU46" s="258"/>
      <c r="DV46" s="253">
        <v>0</v>
      </c>
      <c r="DW46" s="253"/>
      <c r="DX46" s="258"/>
      <c r="DY46" s="253">
        <v>1719.6732</v>
      </c>
      <c r="DZ46" s="253"/>
      <c r="EA46" s="258"/>
      <c r="EB46" s="253">
        <v>0</v>
      </c>
      <c r="EC46" s="253"/>
    </row>
    <row r="47" spans="1:133" s="133" customFormat="1" x14ac:dyDescent="0.25">
      <c r="A47" s="243">
        <v>23</v>
      </c>
      <c r="B47" s="244" t="s">
        <v>283</v>
      </c>
      <c r="C47" s="245">
        <v>164.74</v>
      </c>
      <c r="F47" s="253">
        <v>0</v>
      </c>
      <c r="G47" s="253">
        <f>$C$47*F47</f>
        <v>0</v>
      </c>
      <c r="H47" s="258"/>
      <c r="I47" s="253">
        <v>0</v>
      </c>
      <c r="J47" s="253">
        <f>$C$47*I47</f>
        <v>0</v>
      </c>
      <c r="K47" s="258"/>
      <c r="L47" s="253">
        <v>0</v>
      </c>
      <c r="M47" s="253">
        <f>$C$47*L47</f>
        <v>0</v>
      </c>
      <c r="N47" s="258"/>
      <c r="O47" s="253">
        <v>0</v>
      </c>
      <c r="P47" s="253">
        <f>$C$47*O47</f>
        <v>0</v>
      </c>
      <c r="Q47" s="258"/>
      <c r="R47" s="253">
        <v>0</v>
      </c>
      <c r="S47" s="253">
        <f>$C$47*R47</f>
        <v>0</v>
      </c>
      <c r="T47" s="258"/>
      <c r="U47" s="253">
        <v>0</v>
      </c>
      <c r="V47" s="253">
        <f>$C$47*U47</f>
        <v>0</v>
      </c>
      <c r="W47" s="258"/>
      <c r="X47" s="253">
        <v>0</v>
      </c>
      <c r="Y47" s="253">
        <f>$C$47*X47</f>
        <v>0</v>
      </c>
      <c r="Z47" s="258"/>
      <c r="AA47" s="253">
        <v>0</v>
      </c>
      <c r="AB47" s="253">
        <f>$C$47*AA47</f>
        <v>0</v>
      </c>
      <c r="AC47" s="258"/>
      <c r="AD47" s="253">
        <v>0</v>
      </c>
      <c r="AE47" s="253">
        <f>$C$47*AD47</f>
        <v>0</v>
      </c>
      <c r="AF47" s="258"/>
      <c r="AG47" s="253">
        <v>0</v>
      </c>
      <c r="AH47" s="253">
        <f>$C$47*AG47</f>
        <v>0</v>
      </c>
      <c r="AI47" s="258"/>
      <c r="AJ47" s="253">
        <v>0</v>
      </c>
      <c r="AK47" s="253">
        <f>$C$47*AJ47</f>
        <v>0</v>
      </c>
      <c r="AL47" s="258"/>
      <c r="AM47" s="253">
        <v>1937.4743000000001</v>
      </c>
      <c r="AN47" s="253">
        <f>$C$47*AM47</f>
        <v>319179.51618200005</v>
      </c>
      <c r="AO47" s="258"/>
      <c r="AP47" s="253">
        <v>504.46820000000002</v>
      </c>
      <c r="AQ47" s="253">
        <f>$C$47*AP47</f>
        <v>83106.091268000004</v>
      </c>
      <c r="AR47" s="258"/>
      <c r="AS47" s="253">
        <v>1695.0222000000001</v>
      </c>
      <c r="AT47" s="253">
        <f>$C$47*AS47</f>
        <v>279237.95722800004</v>
      </c>
      <c r="AU47" s="258"/>
      <c r="AV47" s="253">
        <v>0</v>
      </c>
      <c r="AW47" s="253">
        <f>$C$47*AV47</f>
        <v>0</v>
      </c>
      <c r="AX47" s="258"/>
      <c r="AY47" s="253">
        <v>0</v>
      </c>
      <c r="AZ47" s="253">
        <f>$C$47*AY47</f>
        <v>0</v>
      </c>
      <c r="BA47" s="258"/>
      <c r="BB47" s="253">
        <v>0</v>
      </c>
      <c r="BC47" s="253">
        <f>$C$47*BB47</f>
        <v>0</v>
      </c>
      <c r="BD47" s="258"/>
      <c r="BE47" s="253">
        <v>0</v>
      </c>
      <c r="BF47" s="253">
        <f>$C$47*BE47</f>
        <v>0</v>
      </c>
      <c r="BG47" s="258"/>
      <c r="BH47" s="253">
        <v>0</v>
      </c>
      <c r="BI47" s="253">
        <f>$C$47*BH47</f>
        <v>0</v>
      </c>
      <c r="BJ47" s="258"/>
      <c r="BK47" s="253">
        <v>0</v>
      </c>
      <c r="BL47" s="253">
        <f>$C$47*BK47</f>
        <v>0</v>
      </c>
      <c r="BM47" s="258"/>
      <c r="BN47" s="253">
        <v>0</v>
      </c>
      <c r="BO47" s="253">
        <f>$C$47*BN47</f>
        <v>0</v>
      </c>
      <c r="BP47" s="258"/>
      <c r="BQ47" s="253">
        <v>0</v>
      </c>
      <c r="BR47" s="253">
        <f>$C$47*BQ47</f>
        <v>0</v>
      </c>
      <c r="BS47" s="258"/>
      <c r="BT47" s="253">
        <v>0</v>
      </c>
      <c r="BU47" s="253">
        <f>$C$47*BT47</f>
        <v>0</v>
      </c>
      <c r="BV47" s="258"/>
      <c r="BW47" s="253">
        <v>0</v>
      </c>
      <c r="BX47" s="253">
        <f>$C$47*BW47</f>
        <v>0</v>
      </c>
      <c r="BY47" s="258"/>
      <c r="BZ47" s="253">
        <v>0</v>
      </c>
      <c r="CA47" s="253">
        <f>$C$47*BZ47</f>
        <v>0</v>
      </c>
      <c r="CB47" s="258"/>
      <c r="CC47" s="253">
        <v>0</v>
      </c>
      <c r="CD47" s="253">
        <f>$C$47*CC47</f>
        <v>0</v>
      </c>
      <c r="CE47" s="258"/>
      <c r="CF47" s="253">
        <v>0</v>
      </c>
      <c r="CG47" s="253">
        <f>$C$47*CF47</f>
        <v>0</v>
      </c>
      <c r="CH47" s="258"/>
      <c r="CI47" s="253">
        <v>488.7817</v>
      </c>
      <c r="CJ47" s="253">
        <f>$C$47*CI47</f>
        <v>80521.897258000012</v>
      </c>
      <c r="CK47" s="258"/>
      <c r="CL47" s="253">
        <v>0</v>
      </c>
      <c r="CM47" s="253">
        <f>$C$47*CL47</f>
        <v>0</v>
      </c>
      <c r="CN47" s="258"/>
      <c r="CO47" s="253">
        <v>3037.9115000000002</v>
      </c>
      <c r="CP47" s="253">
        <f>$C$47*CO47</f>
        <v>500465.54051000008</v>
      </c>
      <c r="CQ47" s="258"/>
      <c r="CR47" s="253">
        <v>0</v>
      </c>
      <c r="CS47" s="253">
        <f>$C$47*CR47</f>
        <v>0</v>
      </c>
      <c r="CT47" s="258"/>
      <c r="CU47" s="253">
        <v>0</v>
      </c>
      <c r="CV47" s="253">
        <f>$C$47*CU46</f>
        <v>0</v>
      </c>
      <c r="CW47" s="258"/>
      <c r="CX47" s="253">
        <v>0</v>
      </c>
      <c r="CY47" s="253">
        <f>$C$47*CX47</f>
        <v>0</v>
      </c>
      <c r="CZ47" s="258"/>
      <c r="DA47" s="253">
        <v>1497.5667000000001</v>
      </c>
      <c r="DB47" s="253">
        <f>$C$47*DA47</f>
        <v>246709.13815800002</v>
      </c>
      <c r="DC47" s="258"/>
      <c r="DD47" s="253">
        <v>353.41359999999997</v>
      </c>
      <c r="DE47" s="253">
        <f>$C$47*DD47</f>
        <v>58221.356463999997</v>
      </c>
      <c r="DF47" s="258"/>
      <c r="DG47" s="253">
        <v>0</v>
      </c>
      <c r="DH47" s="253">
        <f>$C$47*DG47</f>
        <v>0</v>
      </c>
      <c r="DI47" s="258"/>
      <c r="DJ47" s="253">
        <v>1284.375</v>
      </c>
      <c r="DK47" s="253">
        <f>$C$47*DJ47</f>
        <v>211587.9375</v>
      </c>
      <c r="DL47" s="258"/>
      <c r="DM47" s="253">
        <v>0</v>
      </c>
      <c r="DN47" s="253">
        <f>$C$47*DM47</f>
        <v>0</v>
      </c>
      <c r="DO47" s="258"/>
      <c r="DP47" s="253">
        <v>413.02170000000001</v>
      </c>
      <c r="DQ47" s="253">
        <f>$C$47*DP47</f>
        <v>68041.194858000003</v>
      </c>
      <c r="DR47" s="258"/>
      <c r="DS47" s="253">
        <v>810.51639999999998</v>
      </c>
      <c r="DT47" s="253">
        <f>$C$47*DS47</f>
        <v>133524.47173600001</v>
      </c>
      <c r="DU47" s="258"/>
      <c r="DV47" s="253">
        <v>0</v>
      </c>
      <c r="DW47" s="253">
        <f>$C$47*DV47</f>
        <v>0</v>
      </c>
      <c r="DX47" s="258"/>
      <c r="DY47" s="253">
        <v>0</v>
      </c>
      <c r="DZ47" s="253">
        <f>$C$47*DY47</f>
        <v>0</v>
      </c>
      <c r="EA47" s="258"/>
      <c r="EB47" s="253">
        <v>1719.5261</v>
      </c>
      <c r="EC47" s="253">
        <f>$C$47*EB47</f>
        <v>283274.72971400002</v>
      </c>
    </row>
    <row r="48" spans="1:133" s="133" customFormat="1" ht="15" customHeight="1" x14ac:dyDescent="0.25">
      <c r="A48" s="243">
        <v>24</v>
      </c>
      <c r="B48" s="244" t="s">
        <v>284</v>
      </c>
      <c r="C48" s="245"/>
      <c r="F48" s="253">
        <v>0</v>
      </c>
      <c r="G48" s="253"/>
      <c r="H48" s="258"/>
      <c r="I48" s="253">
        <v>0</v>
      </c>
      <c r="J48" s="253"/>
      <c r="K48" s="258"/>
      <c r="L48" s="253">
        <v>0</v>
      </c>
      <c r="M48" s="253"/>
      <c r="N48" s="258"/>
      <c r="O48" s="253">
        <v>0</v>
      </c>
      <c r="P48" s="253"/>
      <c r="Q48" s="258"/>
      <c r="R48" s="253">
        <v>0</v>
      </c>
      <c r="S48" s="253"/>
      <c r="T48" s="258"/>
      <c r="U48" s="253">
        <v>0</v>
      </c>
      <c r="V48" s="253"/>
      <c r="W48" s="258"/>
      <c r="X48" s="253">
        <v>0</v>
      </c>
      <c r="Y48" s="253"/>
      <c r="Z48" s="258"/>
      <c r="AA48" s="253">
        <v>0</v>
      </c>
      <c r="AB48" s="253"/>
      <c r="AC48" s="258"/>
      <c r="AD48" s="253">
        <v>0</v>
      </c>
      <c r="AE48" s="253"/>
      <c r="AF48" s="258"/>
      <c r="AG48" s="253">
        <v>0</v>
      </c>
      <c r="AH48" s="253"/>
      <c r="AI48" s="258"/>
      <c r="AJ48" s="253">
        <v>0</v>
      </c>
      <c r="AK48" s="253"/>
      <c r="AL48" s="258"/>
      <c r="AM48" s="253">
        <v>0</v>
      </c>
      <c r="AN48" s="253"/>
      <c r="AO48" s="258"/>
      <c r="AP48" s="253">
        <v>0</v>
      </c>
      <c r="AQ48" s="253"/>
      <c r="AR48" s="258"/>
      <c r="AS48" s="253">
        <v>0</v>
      </c>
      <c r="AT48" s="253"/>
      <c r="AU48" s="258"/>
      <c r="AV48" s="253">
        <v>0</v>
      </c>
      <c r="AW48" s="253"/>
      <c r="AX48" s="258"/>
      <c r="AY48" s="253">
        <v>19137.043399999999</v>
      </c>
      <c r="AZ48" s="253"/>
      <c r="BA48" s="258"/>
      <c r="BB48" s="253">
        <v>0</v>
      </c>
      <c r="BC48" s="253"/>
      <c r="BD48" s="258"/>
      <c r="BE48" s="253">
        <v>0</v>
      </c>
      <c r="BF48" s="253"/>
      <c r="BG48" s="258"/>
      <c r="BH48" s="253">
        <v>4502.3064999999988</v>
      </c>
      <c r="BI48" s="253"/>
      <c r="BJ48" s="258"/>
      <c r="BK48" s="253">
        <v>0</v>
      </c>
      <c r="BL48" s="253"/>
      <c r="BM48" s="258"/>
      <c r="BN48" s="253">
        <v>0</v>
      </c>
      <c r="BO48" s="253"/>
      <c r="BP48" s="258"/>
      <c r="BQ48" s="253">
        <v>0</v>
      </c>
      <c r="BR48" s="253"/>
      <c r="BS48" s="258"/>
      <c r="BT48" s="253">
        <v>20442.741500000004</v>
      </c>
      <c r="BU48" s="253"/>
      <c r="BV48" s="258"/>
      <c r="BW48" s="253">
        <v>0</v>
      </c>
      <c r="BX48" s="253"/>
      <c r="BY48" s="258"/>
      <c r="BZ48" s="253">
        <v>0</v>
      </c>
      <c r="CA48" s="253"/>
      <c r="CB48" s="258"/>
      <c r="CC48" s="253">
        <v>360.77919999999995</v>
      </c>
      <c r="CD48" s="253"/>
      <c r="CE48" s="258"/>
      <c r="CF48" s="253">
        <v>0</v>
      </c>
      <c r="CG48" s="253"/>
      <c r="CH48" s="258"/>
      <c r="CI48" s="253">
        <v>0</v>
      </c>
      <c r="CJ48" s="253"/>
      <c r="CK48" s="258"/>
      <c r="CL48" s="253">
        <v>1248.7523000000001</v>
      </c>
      <c r="CM48" s="253"/>
      <c r="CN48" s="258"/>
      <c r="CO48" s="253">
        <v>0</v>
      </c>
      <c r="CP48" s="253"/>
      <c r="CQ48" s="258"/>
      <c r="CR48" s="253">
        <v>0</v>
      </c>
      <c r="CS48" s="253"/>
      <c r="CT48" s="258"/>
      <c r="CU48" s="253">
        <v>0</v>
      </c>
      <c r="CV48" s="253"/>
      <c r="CW48" s="258"/>
      <c r="CX48" s="253">
        <v>801.65899999999999</v>
      </c>
      <c r="CY48" s="253"/>
      <c r="CZ48" s="258"/>
      <c r="DA48" s="253">
        <v>0</v>
      </c>
      <c r="DB48" s="253"/>
      <c r="DC48" s="258"/>
      <c r="DD48" s="253">
        <v>0</v>
      </c>
      <c r="DE48" s="253"/>
      <c r="DF48" s="258"/>
      <c r="DG48" s="253">
        <v>231.44079999999997</v>
      </c>
      <c r="DH48" s="253"/>
      <c r="DI48" s="258"/>
      <c r="DJ48" s="253">
        <v>0</v>
      </c>
      <c r="DK48" s="253"/>
      <c r="DL48" s="258"/>
      <c r="DM48" s="253">
        <v>0</v>
      </c>
      <c r="DN48" s="253"/>
      <c r="DO48" s="258"/>
      <c r="DP48" s="253">
        <v>869.8728000000001</v>
      </c>
      <c r="DQ48" s="253"/>
      <c r="DR48" s="258"/>
      <c r="DS48" s="253">
        <v>0</v>
      </c>
      <c r="DT48" s="253"/>
      <c r="DU48" s="258"/>
      <c r="DV48" s="253">
        <v>0</v>
      </c>
      <c r="DW48" s="253"/>
      <c r="DX48" s="258"/>
      <c r="DY48" s="253">
        <v>0</v>
      </c>
      <c r="DZ48" s="253"/>
      <c r="EA48" s="258"/>
      <c r="EB48" s="253">
        <v>0</v>
      </c>
      <c r="EC48" s="253"/>
    </row>
    <row r="49" spans="1:133" s="133" customFormat="1" x14ac:dyDescent="0.25">
      <c r="A49" s="243">
        <v>25</v>
      </c>
      <c r="B49" s="244" t="s">
        <v>285</v>
      </c>
      <c r="C49" s="245"/>
      <c r="F49" s="253">
        <v>0</v>
      </c>
      <c r="G49" s="253"/>
      <c r="H49" s="258"/>
      <c r="I49" s="253">
        <v>0</v>
      </c>
      <c r="J49" s="253"/>
      <c r="K49" s="258"/>
      <c r="L49" s="253">
        <v>0</v>
      </c>
      <c r="M49" s="253"/>
      <c r="N49" s="258"/>
      <c r="O49" s="253">
        <v>0</v>
      </c>
      <c r="P49" s="253"/>
      <c r="Q49" s="258"/>
      <c r="R49" s="253">
        <v>0</v>
      </c>
      <c r="S49" s="253"/>
      <c r="T49" s="258"/>
      <c r="U49" s="253">
        <v>0</v>
      </c>
      <c r="V49" s="253"/>
      <c r="W49" s="258"/>
      <c r="X49" s="253">
        <v>0</v>
      </c>
      <c r="Y49" s="253"/>
      <c r="Z49" s="258"/>
      <c r="AA49" s="253">
        <v>0</v>
      </c>
      <c r="AB49" s="253"/>
      <c r="AC49" s="258"/>
      <c r="AD49" s="253">
        <v>0</v>
      </c>
      <c r="AE49" s="253"/>
      <c r="AF49" s="258"/>
      <c r="AG49" s="253">
        <v>0</v>
      </c>
      <c r="AH49" s="253"/>
      <c r="AI49" s="258"/>
      <c r="AJ49" s="253">
        <v>0</v>
      </c>
      <c r="AK49" s="253"/>
      <c r="AL49" s="258"/>
      <c r="AM49" s="253">
        <v>4331.3558999999996</v>
      </c>
      <c r="AN49" s="253"/>
      <c r="AO49" s="258"/>
      <c r="AP49" s="253">
        <v>0</v>
      </c>
      <c r="AQ49" s="253"/>
      <c r="AR49" s="258"/>
      <c r="AS49" s="253">
        <v>0</v>
      </c>
      <c r="AT49" s="253"/>
      <c r="AU49" s="258"/>
      <c r="AV49" s="253">
        <v>0</v>
      </c>
      <c r="AW49" s="253"/>
      <c r="AX49" s="258"/>
      <c r="AY49" s="253">
        <v>0</v>
      </c>
      <c r="AZ49" s="253"/>
      <c r="BA49" s="258"/>
      <c r="BB49" s="253">
        <v>0</v>
      </c>
      <c r="BC49" s="253"/>
      <c r="BD49" s="258"/>
      <c r="BE49" s="253">
        <v>0</v>
      </c>
      <c r="BF49" s="253"/>
      <c r="BG49" s="258"/>
      <c r="BH49" s="253">
        <v>0</v>
      </c>
      <c r="BI49" s="253"/>
      <c r="BJ49" s="258"/>
      <c r="BK49" s="253">
        <v>0</v>
      </c>
      <c r="BL49" s="253"/>
      <c r="BM49" s="258"/>
      <c r="BN49" s="253">
        <v>0</v>
      </c>
      <c r="BO49" s="253"/>
      <c r="BP49" s="258"/>
      <c r="BQ49" s="253">
        <v>0</v>
      </c>
      <c r="BR49" s="253"/>
      <c r="BS49" s="258"/>
      <c r="BT49" s="253">
        <v>0</v>
      </c>
      <c r="BU49" s="253"/>
      <c r="BV49" s="258"/>
      <c r="BW49" s="253">
        <v>0</v>
      </c>
      <c r="BX49" s="253"/>
      <c r="BY49" s="258"/>
      <c r="BZ49" s="253">
        <v>0</v>
      </c>
      <c r="CA49" s="253"/>
      <c r="CB49" s="258"/>
      <c r="CC49" s="253">
        <v>0</v>
      </c>
      <c r="CD49" s="253"/>
      <c r="CE49" s="258"/>
      <c r="CF49" s="253">
        <v>0</v>
      </c>
      <c r="CG49" s="253"/>
      <c r="CH49" s="258"/>
      <c r="CI49" s="253">
        <v>0</v>
      </c>
      <c r="CJ49" s="253"/>
      <c r="CK49" s="258"/>
      <c r="CL49" s="253">
        <v>0</v>
      </c>
      <c r="CM49" s="253"/>
      <c r="CN49" s="258"/>
      <c r="CO49" s="253">
        <v>0</v>
      </c>
      <c r="CP49" s="253"/>
      <c r="CQ49" s="258"/>
      <c r="CR49" s="253">
        <v>0</v>
      </c>
      <c r="CS49" s="253"/>
      <c r="CT49" s="258"/>
      <c r="CU49" s="253">
        <v>0</v>
      </c>
      <c r="CV49" s="253"/>
      <c r="CW49" s="258"/>
      <c r="CX49" s="253">
        <v>0</v>
      </c>
      <c r="CY49" s="253"/>
      <c r="CZ49" s="258"/>
      <c r="DA49" s="253">
        <v>0</v>
      </c>
      <c r="DB49" s="253"/>
      <c r="DC49" s="258"/>
      <c r="DD49" s="253">
        <v>0</v>
      </c>
      <c r="DE49" s="253"/>
      <c r="DF49" s="258"/>
      <c r="DG49" s="253">
        <v>0</v>
      </c>
      <c r="DH49" s="253"/>
      <c r="DI49" s="258"/>
      <c r="DJ49" s="253">
        <v>0</v>
      </c>
      <c r="DK49" s="253"/>
      <c r="DL49" s="258"/>
      <c r="DM49" s="253">
        <v>0</v>
      </c>
      <c r="DN49" s="253"/>
      <c r="DO49" s="258"/>
      <c r="DP49" s="253">
        <v>0</v>
      </c>
      <c r="DQ49" s="253"/>
      <c r="DR49" s="258"/>
      <c r="DS49" s="253">
        <v>0</v>
      </c>
      <c r="DT49" s="253"/>
      <c r="DU49" s="258"/>
      <c r="DV49" s="253">
        <v>0</v>
      </c>
      <c r="DW49" s="253"/>
      <c r="DX49" s="258"/>
      <c r="DY49" s="253">
        <v>0</v>
      </c>
      <c r="DZ49" s="253"/>
      <c r="EA49" s="258"/>
      <c r="EB49" s="253">
        <v>0</v>
      </c>
      <c r="EC49" s="253"/>
    </row>
    <row r="50" spans="1:133" s="133" customFormat="1" x14ac:dyDescent="0.25">
      <c r="A50" s="243">
        <v>26</v>
      </c>
      <c r="B50" s="244" t="s">
        <v>286</v>
      </c>
      <c r="C50" s="245"/>
      <c r="F50" s="253">
        <v>0</v>
      </c>
      <c r="G50" s="253"/>
      <c r="H50" s="258"/>
      <c r="I50" s="253">
        <v>0</v>
      </c>
      <c r="J50" s="253"/>
      <c r="K50" s="258"/>
      <c r="L50" s="253">
        <v>0</v>
      </c>
      <c r="M50" s="253"/>
      <c r="N50" s="258"/>
      <c r="O50" s="253">
        <v>0</v>
      </c>
      <c r="P50" s="253"/>
      <c r="Q50" s="258"/>
      <c r="R50" s="253">
        <v>0</v>
      </c>
      <c r="S50" s="253"/>
      <c r="T50" s="258"/>
      <c r="U50" s="253">
        <v>0</v>
      </c>
      <c r="V50" s="253"/>
      <c r="W50" s="258"/>
      <c r="X50" s="253">
        <v>0</v>
      </c>
      <c r="Y50" s="253"/>
      <c r="Z50" s="258"/>
      <c r="AA50" s="253">
        <v>0</v>
      </c>
      <c r="AB50" s="253"/>
      <c r="AC50" s="258"/>
      <c r="AD50" s="253">
        <v>0</v>
      </c>
      <c r="AE50" s="253"/>
      <c r="AF50" s="258"/>
      <c r="AG50" s="253">
        <v>0</v>
      </c>
      <c r="AH50" s="253"/>
      <c r="AI50" s="258"/>
      <c r="AJ50" s="253">
        <v>0</v>
      </c>
      <c r="AK50" s="253"/>
      <c r="AL50" s="258"/>
      <c r="AM50" s="253">
        <v>0</v>
      </c>
      <c r="AN50" s="253"/>
      <c r="AO50" s="258"/>
      <c r="AP50" s="253">
        <v>0</v>
      </c>
      <c r="AQ50" s="253"/>
      <c r="AR50" s="258"/>
      <c r="AS50" s="253">
        <v>0</v>
      </c>
      <c r="AT50" s="253"/>
      <c r="AU50" s="258"/>
      <c r="AV50" s="253">
        <v>0</v>
      </c>
      <c r="AW50" s="253"/>
      <c r="AX50" s="258"/>
      <c r="AY50" s="253">
        <v>0</v>
      </c>
      <c r="AZ50" s="253"/>
      <c r="BA50" s="258"/>
      <c r="BB50" s="253">
        <v>0</v>
      </c>
      <c r="BC50" s="253"/>
      <c r="BD50" s="258"/>
      <c r="BE50" s="253">
        <v>0</v>
      </c>
      <c r="BF50" s="253"/>
      <c r="BG50" s="258"/>
      <c r="BH50" s="253">
        <v>0</v>
      </c>
      <c r="BI50" s="253"/>
      <c r="BJ50" s="258"/>
      <c r="BK50" s="253">
        <v>0</v>
      </c>
      <c r="BL50" s="253"/>
      <c r="BM50" s="258"/>
      <c r="BN50" s="253">
        <v>0</v>
      </c>
      <c r="BO50" s="253"/>
      <c r="BP50" s="258"/>
      <c r="BQ50" s="253">
        <v>0</v>
      </c>
      <c r="BR50" s="253"/>
      <c r="BS50" s="258"/>
      <c r="BT50" s="253">
        <v>0</v>
      </c>
      <c r="BU50" s="253"/>
      <c r="BV50" s="258"/>
      <c r="BW50" s="253">
        <v>0</v>
      </c>
      <c r="BX50" s="253"/>
      <c r="BY50" s="258"/>
      <c r="BZ50" s="253">
        <v>348.07479999999998</v>
      </c>
      <c r="CA50" s="253"/>
      <c r="CB50" s="258"/>
      <c r="CC50" s="253">
        <v>0</v>
      </c>
      <c r="CD50" s="253"/>
      <c r="CE50" s="258"/>
      <c r="CF50" s="253">
        <v>0</v>
      </c>
      <c r="CG50" s="253"/>
      <c r="CH50" s="258"/>
      <c r="CI50" s="253">
        <v>0</v>
      </c>
      <c r="CJ50" s="253"/>
      <c r="CK50" s="258"/>
      <c r="CL50" s="253">
        <v>0</v>
      </c>
      <c r="CM50" s="253"/>
      <c r="CN50" s="258"/>
      <c r="CO50" s="253">
        <v>0</v>
      </c>
      <c r="CP50" s="253"/>
      <c r="CQ50" s="258"/>
      <c r="CR50" s="253">
        <v>0</v>
      </c>
      <c r="CS50" s="253"/>
      <c r="CT50" s="258"/>
      <c r="CU50" s="253">
        <v>0</v>
      </c>
      <c r="CV50" s="253"/>
      <c r="CW50" s="258"/>
      <c r="CX50" s="253">
        <v>0</v>
      </c>
      <c r="CY50" s="253"/>
      <c r="CZ50" s="258"/>
      <c r="DA50" s="253">
        <v>0</v>
      </c>
      <c r="DB50" s="253"/>
      <c r="DC50" s="258"/>
      <c r="DD50" s="253">
        <v>0</v>
      </c>
      <c r="DE50" s="253"/>
      <c r="DF50" s="258"/>
      <c r="DG50" s="253">
        <v>0</v>
      </c>
      <c r="DH50" s="253"/>
      <c r="DI50" s="258"/>
      <c r="DJ50" s="253">
        <v>57468.77</v>
      </c>
      <c r="DK50" s="253"/>
      <c r="DL50" s="258"/>
      <c r="DM50" s="253">
        <v>0</v>
      </c>
      <c r="DN50" s="253"/>
      <c r="DO50" s="258"/>
      <c r="DP50" s="253">
        <v>8899.5977999999996</v>
      </c>
      <c r="DQ50" s="253"/>
      <c r="DR50" s="258"/>
      <c r="DS50" s="253">
        <v>17614.1342</v>
      </c>
      <c r="DT50" s="253"/>
      <c r="DU50" s="258"/>
      <c r="DV50" s="253">
        <v>0</v>
      </c>
      <c r="DW50" s="253"/>
      <c r="DX50" s="258"/>
      <c r="DY50" s="253">
        <v>0</v>
      </c>
      <c r="DZ50" s="253"/>
      <c r="EA50" s="258"/>
      <c r="EB50" s="253">
        <v>0</v>
      </c>
      <c r="EC50" s="253"/>
    </row>
    <row r="51" spans="1:133" s="133" customFormat="1" ht="15" customHeight="1" x14ac:dyDescent="0.25">
      <c r="A51" s="243">
        <v>27</v>
      </c>
      <c r="B51" s="244" t="s">
        <v>287</v>
      </c>
      <c r="C51" s="245"/>
      <c r="F51" s="253">
        <v>0</v>
      </c>
      <c r="G51" s="253"/>
      <c r="H51" s="258"/>
      <c r="I51" s="253">
        <v>0</v>
      </c>
      <c r="J51" s="253"/>
      <c r="K51" s="258"/>
      <c r="L51" s="253">
        <v>0</v>
      </c>
      <c r="M51" s="253"/>
      <c r="N51" s="258"/>
      <c r="O51" s="253">
        <v>0</v>
      </c>
      <c r="P51" s="253"/>
      <c r="Q51" s="258"/>
      <c r="R51" s="253">
        <v>0</v>
      </c>
      <c r="S51" s="253"/>
      <c r="T51" s="258"/>
      <c r="U51" s="253">
        <v>0</v>
      </c>
      <c r="V51" s="253"/>
      <c r="W51" s="258"/>
      <c r="X51" s="253">
        <v>0</v>
      </c>
      <c r="Y51" s="253"/>
      <c r="Z51" s="258"/>
      <c r="AA51" s="253">
        <v>0</v>
      </c>
      <c r="AB51" s="253"/>
      <c r="AC51" s="258"/>
      <c r="AD51" s="253">
        <v>0</v>
      </c>
      <c r="AE51" s="253"/>
      <c r="AF51" s="258"/>
      <c r="AG51" s="253">
        <v>0</v>
      </c>
      <c r="AH51" s="253"/>
      <c r="AI51" s="258"/>
      <c r="AJ51" s="253">
        <v>0</v>
      </c>
      <c r="AK51" s="253"/>
      <c r="AL51" s="258"/>
      <c r="AM51" s="253">
        <f>246.8+274.91+146.23+179.97+200.84+307.46</f>
        <v>1356.21</v>
      </c>
      <c r="AN51" s="253"/>
      <c r="AO51" s="258"/>
      <c r="AP51" s="253">
        <v>936.33989999999994</v>
      </c>
      <c r="AQ51" s="253"/>
      <c r="AR51" s="258"/>
      <c r="AS51" s="253">
        <v>0</v>
      </c>
      <c r="AT51" s="253"/>
      <c r="AU51" s="258"/>
      <c r="AV51" s="253">
        <v>0</v>
      </c>
      <c r="AW51" s="253"/>
      <c r="AX51" s="258"/>
      <c r="AY51" s="253">
        <v>0</v>
      </c>
      <c r="AZ51" s="253"/>
      <c r="BA51" s="258"/>
      <c r="BB51" s="253">
        <v>253.1525</v>
      </c>
      <c r="BC51" s="253"/>
      <c r="BD51" s="258"/>
      <c r="BE51" s="253">
        <v>0</v>
      </c>
      <c r="BF51" s="253"/>
      <c r="BG51" s="258"/>
      <c r="BH51" s="253">
        <f>315.52+1370.23+359.85+406.42+141.1+149.73+153.89</f>
        <v>2896.74</v>
      </c>
      <c r="BI51" s="253"/>
      <c r="BJ51" s="258"/>
      <c r="BK51" s="253">
        <f>254.311+26.24+44.75</f>
        <v>325.30099999999999</v>
      </c>
      <c r="BL51" s="253"/>
      <c r="BM51" s="258"/>
      <c r="BN51" s="253">
        <v>0</v>
      </c>
      <c r="BO51" s="253"/>
      <c r="BP51" s="258"/>
      <c r="BQ51" s="253">
        <v>190.83090000000001</v>
      </c>
      <c r="BR51" s="253"/>
      <c r="BS51" s="258"/>
      <c r="BT51" s="253">
        <v>0</v>
      </c>
      <c r="BU51" s="253"/>
      <c r="BV51" s="258"/>
      <c r="BW51" s="253">
        <v>0</v>
      </c>
      <c r="BX51" s="253"/>
      <c r="BY51" s="258"/>
      <c r="BZ51" s="253">
        <v>114.4224</v>
      </c>
      <c r="CA51" s="253"/>
      <c r="CB51" s="258"/>
      <c r="CC51" s="253">
        <v>180.2158</v>
      </c>
      <c r="CD51" s="253"/>
      <c r="CE51" s="258"/>
      <c r="CF51" s="253">
        <v>0</v>
      </c>
      <c r="CG51" s="253"/>
      <c r="CH51" s="258"/>
      <c r="CI51" s="253">
        <v>69.004800000000003</v>
      </c>
      <c r="CJ51" s="253"/>
      <c r="CK51" s="258"/>
      <c r="CL51" s="253">
        <v>330.32119999999998</v>
      </c>
      <c r="CM51" s="253"/>
      <c r="CN51" s="258"/>
      <c r="CO51" s="253">
        <v>1459.5157999999999</v>
      </c>
      <c r="CP51" s="253"/>
      <c r="CQ51" s="258"/>
      <c r="CR51" s="253">
        <v>348.75</v>
      </c>
      <c r="CS51" s="253"/>
      <c r="CT51" s="258"/>
      <c r="CU51" s="253">
        <v>375.48910000000001</v>
      </c>
      <c r="CV51" s="253"/>
      <c r="CW51" s="258"/>
      <c r="CX51" s="253">
        <v>2312.3031999999998</v>
      </c>
      <c r="CY51" s="253"/>
      <c r="CZ51" s="258"/>
      <c r="DA51" s="253">
        <v>1035.6418000000001</v>
      </c>
      <c r="DB51" s="253"/>
      <c r="DC51" s="258"/>
      <c r="DD51" s="253">
        <v>1806.4614999999999</v>
      </c>
      <c r="DE51" s="253"/>
      <c r="DF51" s="258"/>
      <c r="DG51" s="253">
        <v>12.4148</v>
      </c>
      <c r="DH51" s="253"/>
      <c r="DI51" s="258"/>
      <c r="DJ51" s="253">
        <v>380.2328</v>
      </c>
      <c r="DK51" s="253"/>
      <c r="DL51" s="258"/>
      <c r="DM51" s="253">
        <v>0</v>
      </c>
      <c r="DN51" s="253"/>
      <c r="DO51" s="258"/>
      <c r="DP51" s="253">
        <v>0</v>
      </c>
      <c r="DQ51" s="253"/>
      <c r="DR51" s="258"/>
      <c r="DS51" s="253">
        <v>132.15549999999999</v>
      </c>
      <c r="DT51" s="253"/>
      <c r="DU51" s="258"/>
      <c r="DV51" s="253">
        <v>0</v>
      </c>
      <c r="DW51" s="253"/>
      <c r="DX51" s="258"/>
      <c r="DY51" s="253">
        <v>0</v>
      </c>
      <c r="DZ51" s="253"/>
      <c r="EA51" s="258"/>
      <c r="EB51" s="253">
        <v>736.72460000000001</v>
      </c>
      <c r="EC51" s="253"/>
    </row>
    <row r="52" spans="1:133" s="133" customFormat="1" x14ac:dyDescent="0.25">
      <c r="A52" s="243">
        <v>28</v>
      </c>
      <c r="B52" s="244" t="s">
        <v>288</v>
      </c>
      <c r="C52" s="245"/>
      <c r="F52" s="253">
        <v>3921.9</v>
      </c>
      <c r="G52" s="253"/>
      <c r="H52" s="258"/>
      <c r="I52" s="253">
        <v>0</v>
      </c>
      <c r="J52" s="253"/>
      <c r="K52" s="258"/>
      <c r="L52" s="253">
        <v>0</v>
      </c>
      <c r="M52" s="253"/>
      <c r="N52" s="258"/>
      <c r="O52" s="253">
        <v>0</v>
      </c>
      <c r="P52" s="253"/>
      <c r="Q52" s="258"/>
      <c r="R52" s="253">
        <v>1746.08</v>
      </c>
      <c r="S52" s="253"/>
      <c r="T52" s="258"/>
      <c r="U52" s="253">
        <v>0</v>
      </c>
      <c r="V52" s="253"/>
      <c r="W52" s="258"/>
      <c r="X52" s="253">
        <v>0</v>
      </c>
      <c r="Y52" s="253"/>
      <c r="Z52" s="258"/>
      <c r="AA52" s="253">
        <v>0</v>
      </c>
      <c r="AB52" s="253"/>
      <c r="AC52" s="258"/>
      <c r="AD52" s="253">
        <v>976.99</v>
      </c>
      <c r="AE52" s="253"/>
      <c r="AF52" s="258"/>
      <c r="AG52" s="253">
        <v>4781.66</v>
      </c>
      <c r="AH52" s="253"/>
      <c r="AI52" s="258"/>
      <c r="AJ52" s="253">
        <v>0</v>
      </c>
      <c r="AK52" s="253"/>
      <c r="AL52" s="258"/>
      <c r="AM52" s="253">
        <v>6951.24</v>
      </c>
      <c r="AN52" s="253"/>
      <c r="AO52" s="258"/>
      <c r="AP52" s="253">
        <v>0</v>
      </c>
      <c r="AQ52" s="253"/>
      <c r="AR52" s="258"/>
      <c r="AS52" s="253">
        <v>2168.6</v>
      </c>
      <c r="AT52" s="253"/>
      <c r="AU52" s="258"/>
      <c r="AV52" s="253">
        <v>246.62</v>
      </c>
      <c r="AW52" s="253"/>
      <c r="AX52" s="258"/>
      <c r="AY52" s="253">
        <v>2382.62</v>
      </c>
      <c r="AZ52" s="253"/>
      <c r="BA52" s="258"/>
      <c r="BB52" s="253">
        <v>5163.43</v>
      </c>
      <c r="BC52" s="253"/>
      <c r="BD52" s="258"/>
      <c r="BE52" s="253">
        <v>0</v>
      </c>
      <c r="BF52" s="253"/>
      <c r="BG52" s="258"/>
      <c r="BH52" s="253">
        <v>0</v>
      </c>
      <c r="BI52" s="253"/>
      <c r="BJ52" s="258"/>
      <c r="BK52" s="253">
        <v>2802.26</v>
      </c>
      <c r="BL52" s="253"/>
      <c r="BM52" s="258"/>
      <c r="BN52" s="253">
        <v>0</v>
      </c>
      <c r="BO52" s="253"/>
      <c r="BP52" s="258"/>
      <c r="BQ52" s="253">
        <v>1987.3851</v>
      </c>
      <c r="BR52" s="253"/>
      <c r="BS52" s="258"/>
      <c r="BT52" s="253">
        <v>0</v>
      </c>
      <c r="BU52" s="253"/>
      <c r="BV52" s="258"/>
      <c r="BW52" s="253">
        <v>2710.3620000000001</v>
      </c>
      <c r="BX52" s="253"/>
      <c r="BY52" s="258"/>
      <c r="BZ52" s="253">
        <v>0</v>
      </c>
      <c r="CA52" s="253"/>
      <c r="CB52" s="258"/>
      <c r="CC52" s="253">
        <v>14524.8323</v>
      </c>
      <c r="CD52" s="253"/>
      <c r="CE52" s="258"/>
      <c r="CF52" s="253">
        <v>3482.4144000000001</v>
      </c>
      <c r="CG52" s="253"/>
      <c r="CH52" s="258"/>
      <c r="CI52" s="253">
        <v>0</v>
      </c>
      <c r="CJ52" s="253"/>
      <c r="CK52" s="258"/>
      <c r="CL52" s="253">
        <v>0</v>
      </c>
      <c r="CM52" s="253"/>
      <c r="CN52" s="258"/>
      <c r="CO52" s="253">
        <v>0</v>
      </c>
      <c r="CP52" s="253"/>
      <c r="CQ52" s="258"/>
      <c r="CR52" s="253">
        <v>0</v>
      </c>
      <c r="CS52" s="253"/>
      <c r="CT52" s="258"/>
      <c r="CU52" s="253">
        <v>0</v>
      </c>
      <c r="CV52" s="253"/>
      <c r="CW52" s="258"/>
      <c r="CX52" s="253">
        <v>1543.6751999999999</v>
      </c>
      <c r="CY52" s="253"/>
      <c r="CZ52" s="258"/>
      <c r="DA52" s="253">
        <v>0</v>
      </c>
      <c r="DB52" s="253"/>
      <c r="DC52" s="258"/>
      <c r="DD52" s="253">
        <v>0</v>
      </c>
      <c r="DE52" s="253"/>
      <c r="DF52" s="258"/>
      <c r="DG52" s="253">
        <v>0</v>
      </c>
      <c r="DH52" s="253"/>
      <c r="DI52" s="258"/>
      <c r="DJ52" s="253">
        <v>2527.3213999999998</v>
      </c>
      <c r="DK52" s="253"/>
      <c r="DL52" s="258"/>
      <c r="DM52" s="253">
        <v>5573.3212000000003</v>
      </c>
      <c r="DN52" s="253"/>
      <c r="DO52" s="258"/>
      <c r="DP52" s="253">
        <v>2550.2307000000001</v>
      </c>
      <c r="DQ52" s="253"/>
      <c r="DR52" s="258"/>
      <c r="DS52" s="253">
        <v>0</v>
      </c>
      <c r="DT52" s="253"/>
      <c r="DU52" s="258"/>
      <c r="DV52" s="253">
        <v>4623.3921</v>
      </c>
      <c r="DW52" s="253"/>
      <c r="DX52" s="258"/>
      <c r="DY52" s="253">
        <v>0</v>
      </c>
      <c r="DZ52" s="253"/>
      <c r="EA52" s="258"/>
      <c r="EB52" s="253">
        <v>313.26100000000002</v>
      </c>
      <c r="EC52" s="253"/>
    </row>
    <row r="53" spans="1:133" s="133" customFormat="1" x14ac:dyDescent="0.25">
      <c r="A53" s="243">
        <v>29</v>
      </c>
      <c r="B53" s="244" t="s">
        <v>289</v>
      </c>
      <c r="C53" s="245"/>
      <c r="F53" s="253">
        <v>0</v>
      </c>
      <c r="G53" s="253"/>
      <c r="H53" s="258"/>
      <c r="I53" s="253">
        <v>0</v>
      </c>
      <c r="J53" s="253"/>
      <c r="K53" s="258"/>
      <c r="L53" s="253">
        <v>0</v>
      </c>
      <c r="M53" s="253"/>
      <c r="N53" s="258"/>
      <c r="O53" s="253">
        <v>0</v>
      </c>
      <c r="P53" s="253"/>
      <c r="Q53" s="258"/>
      <c r="R53" s="253">
        <v>0</v>
      </c>
      <c r="S53" s="253"/>
      <c r="T53" s="258"/>
      <c r="U53" s="253">
        <v>0</v>
      </c>
      <c r="V53" s="253"/>
      <c r="W53" s="258"/>
      <c r="X53" s="253">
        <v>0</v>
      </c>
      <c r="Y53" s="253"/>
      <c r="Z53" s="258"/>
      <c r="AA53" s="253">
        <v>0</v>
      </c>
      <c r="AB53" s="253"/>
      <c r="AC53" s="258"/>
      <c r="AD53" s="253">
        <v>0</v>
      </c>
      <c r="AE53" s="253"/>
      <c r="AF53" s="258"/>
      <c r="AG53" s="253">
        <v>0</v>
      </c>
      <c r="AH53" s="253"/>
      <c r="AI53" s="258"/>
      <c r="AJ53" s="253">
        <v>43250.239999999998</v>
      </c>
      <c r="AK53" s="253"/>
      <c r="AL53" s="258"/>
      <c r="AM53" s="253">
        <v>0</v>
      </c>
      <c r="AN53" s="253"/>
      <c r="AO53" s="258"/>
      <c r="AP53" s="253">
        <v>0</v>
      </c>
      <c r="AQ53" s="253"/>
      <c r="AR53" s="258"/>
      <c r="AS53" s="253">
        <v>4937.3900000000003</v>
      </c>
      <c r="AT53" s="253"/>
      <c r="AU53" s="258"/>
      <c r="AV53" s="253">
        <f>4385.1056+10231.9727</f>
        <v>14617.078300000001</v>
      </c>
      <c r="AW53" s="253"/>
      <c r="AX53" s="258"/>
      <c r="AY53" s="253">
        <v>4588.07</v>
      </c>
      <c r="AZ53" s="253"/>
      <c r="BA53" s="258"/>
      <c r="BB53" s="253">
        <v>0</v>
      </c>
      <c r="BC53" s="253"/>
      <c r="BD53" s="258"/>
      <c r="BE53" s="253">
        <v>0</v>
      </c>
      <c r="BF53" s="253"/>
      <c r="BG53" s="258"/>
      <c r="BH53" s="253">
        <v>0</v>
      </c>
      <c r="BI53" s="253"/>
      <c r="BJ53" s="258"/>
      <c r="BK53" s="253">
        <v>7926.08</v>
      </c>
      <c r="BL53" s="253"/>
      <c r="BM53" s="258"/>
      <c r="BN53" s="253">
        <v>0</v>
      </c>
      <c r="BO53" s="253"/>
      <c r="BP53" s="258"/>
      <c r="BQ53" s="253">
        <v>0</v>
      </c>
      <c r="BR53" s="253"/>
      <c r="BS53" s="258"/>
      <c r="BT53" s="253">
        <v>0</v>
      </c>
      <c r="BU53" s="253"/>
      <c r="BV53" s="258"/>
      <c r="BW53" s="253">
        <v>24270.5887</v>
      </c>
      <c r="BX53" s="253"/>
      <c r="BY53" s="258"/>
      <c r="BZ53" s="253">
        <v>0</v>
      </c>
      <c r="CA53" s="253"/>
      <c r="CB53" s="258"/>
      <c r="CC53" s="253">
        <v>6141.4039000000002</v>
      </c>
      <c r="CD53" s="253"/>
      <c r="CE53" s="258"/>
      <c r="CF53" s="253">
        <v>0</v>
      </c>
      <c r="CG53" s="253"/>
      <c r="CH53" s="258"/>
      <c r="CI53" s="253">
        <v>14436.377500000001</v>
      </c>
      <c r="CJ53" s="253"/>
      <c r="CK53" s="258"/>
      <c r="CL53" s="253">
        <v>0</v>
      </c>
      <c r="CM53" s="253"/>
      <c r="CN53" s="258"/>
      <c r="CO53" s="253">
        <v>0</v>
      </c>
      <c r="CP53" s="253"/>
      <c r="CQ53" s="258"/>
      <c r="CR53" s="253">
        <v>0</v>
      </c>
      <c r="CS53" s="253"/>
      <c r="CT53" s="258"/>
      <c r="CU53" s="253">
        <v>0</v>
      </c>
      <c r="CV53" s="253"/>
      <c r="CW53" s="258"/>
      <c r="CX53" s="253">
        <v>0</v>
      </c>
      <c r="CY53" s="253"/>
      <c r="CZ53" s="258"/>
      <c r="DA53" s="253">
        <v>0</v>
      </c>
      <c r="DB53" s="253"/>
      <c r="DC53" s="258"/>
      <c r="DD53" s="253">
        <v>0</v>
      </c>
      <c r="DE53" s="253"/>
      <c r="DF53" s="258"/>
      <c r="DG53" s="253">
        <v>0</v>
      </c>
      <c r="DH53" s="253"/>
      <c r="DI53" s="258"/>
      <c r="DJ53" s="253">
        <v>0</v>
      </c>
      <c r="DK53" s="253"/>
      <c r="DL53" s="258"/>
      <c r="DM53" s="253">
        <v>696.41319999999996</v>
      </c>
      <c r="DN53" s="253"/>
      <c r="DO53" s="258"/>
      <c r="DP53" s="253">
        <v>39725.159299999999</v>
      </c>
      <c r="DQ53" s="253"/>
      <c r="DR53" s="258"/>
      <c r="DS53" s="253">
        <v>0</v>
      </c>
      <c r="DT53" s="253"/>
      <c r="DU53" s="258"/>
      <c r="DV53" s="253">
        <v>0</v>
      </c>
      <c r="DW53" s="253"/>
      <c r="DX53" s="258"/>
      <c r="DY53" s="253">
        <v>0</v>
      </c>
      <c r="DZ53" s="253"/>
      <c r="EA53" s="258"/>
      <c r="EB53" s="253">
        <v>0</v>
      </c>
      <c r="EC53" s="253"/>
    </row>
    <row r="54" spans="1:133" s="133" customFormat="1" ht="15" customHeight="1" x14ac:dyDescent="0.25">
      <c r="A54" s="243">
        <v>30</v>
      </c>
      <c r="B54" s="244" t="s">
        <v>290</v>
      </c>
      <c r="C54" s="245"/>
      <c r="F54" s="253">
        <v>0</v>
      </c>
      <c r="G54" s="253"/>
      <c r="H54" s="258"/>
      <c r="I54" s="253">
        <v>0</v>
      </c>
      <c r="J54" s="253"/>
      <c r="K54" s="258"/>
      <c r="L54" s="253">
        <v>0</v>
      </c>
      <c r="M54" s="253"/>
      <c r="N54" s="258"/>
      <c r="O54" s="253">
        <v>0</v>
      </c>
      <c r="P54" s="253"/>
      <c r="Q54" s="258"/>
      <c r="R54" s="253">
        <v>0</v>
      </c>
      <c r="S54" s="253"/>
      <c r="T54" s="258"/>
      <c r="U54" s="253">
        <v>0</v>
      </c>
      <c r="V54" s="253"/>
      <c r="W54" s="258"/>
      <c r="X54" s="253">
        <v>0</v>
      </c>
      <c r="Y54" s="253"/>
      <c r="Z54" s="258"/>
      <c r="AA54" s="253">
        <v>0</v>
      </c>
      <c r="AB54" s="253"/>
      <c r="AC54" s="258"/>
      <c r="AD54" s="253">
        <v>0</v>
      </c>
      <c r="AE54" s="253"/>
      <c r="AF54" s="258"/>
      <c r="AG54" s="253">
        <v>0</v>
      </c>
      <c r="AH54" s="253"/>
      <c r="AI54" s="258"/>
      <c r="AJ54" s="253">
        <v>0</v>
      </c>
      <c r="AK54" s="253"/>
      <c r="AL54" s="258"/>
      <c r="AM54" s="253">
        <v>0</v>
      </c>
      <c r="AN54" s="253"/>
      <c r="AO54" s="258"/>
      <c r="AP54" s="253">
        <v>0</v>
      </c>
      <c r="AQ54" s="253"/>
      <c r="AR54" s="258"/>
      <c r="AS54" s="253">
        <v>0</v>
      </c>
      <c r="AT54" s="253"/>
      <c r="AU54" s="258"/>
      <c r="AV54" s="253">
        <v>0</v>
      </c>
      <c r="AW54" s="253"/>
      <c r="AX54" s="258"/>
      <c r="AY54" s="253">
        <v>0</v>
      </c>
      <c r="AZ54" s="253"/>
      <c r="BA54" s="258"/>
      <c r="BB54" s="253">
        <v>0</v>
      </c>
      <c r="BC54" s="253"/>
      <c r="BD54" s="258"/>
      <c r="BE54" s="253">
        <v>0</v>
      </c>
      <c r="BF54" s="253"/>
      <c r="BG54" s="258"/>
      <c r="BH54" s="253">
        <v>0</v>
      </c>
      <c r="BI54" s="253"/>
      <c r="BJ54" s="258"/>
      <c r="BK54" s="253">
        <v>60.156999999999996</v>
      </c>
      <c r="BL54" s="253"/>
      <c r="BM54" s="258"/>
      <c r="BN54" s="253">
        <v>0</v>
      </c>
      <c r="BO54" s="253"/>
      <c r="BP54" s="258"/>
      <c r="BQ54" s="253">
        <v>0</v>
      </c>
      <c r="BR54" s="253"/>
      <c r="BS54" s="258"/>
      <c r="BT54" s="253">
        <v>0</v>
      </c>
      <c r="BU54" s="253"/>
      <c r="BV54" s="258"/>
      <c r="BW54" s="253">
        <v>0</v>
      </c>
      <c r="BX54" s="253"/>
      <c r="BY54" s="258"/>
      <c r="BZ54" s="253">
        <v>0</v>
      </c>
      <c r="CA54" s="253"/>
      <c r="CB54" s="258"/>
      <c r="CC54" s="253">
        <v>7785.5510000000004</v>
      </c>
      <c r="CD54" s="253"/>
      <c r="CE54" s="258"/>
      <c r="CF54" s="253">
        <v>0</v>
      </c>
      <c r="CG54" s="253"/>
      <c r="CH54" s="258"/>
      <c r="CI54" s="253">
        <v>0</v>
      </c>
      <c r="CJ54" s="253"/>
      <c r="CK54" s="258"/>
      <c r="CL54" s="253">
        <v>0</v>
      </c>
      <c r="CM54" s="253"/>
      <c r="CN54" s="258"/>
      <c r="CO54" s="253">
        <v>0</v>
      </c>
      <c r="CP54" s="253"/>
      <c r="CQ54" s="258"/>
      <c r="CR54" s="253">
        <v>0</v>
      </c>
      <c r="CS54" s="253"/>
      <c r="CT54" s="258"/>
      <c r="CU54" s="253">
        <v>0</v>
      </c>
      <c r="CV54" s="253"/>
      <c r="CW54" s="258"/>
      <c r="CX54" s="253">
        <v>0</v>
      </c>
      <c r="CY54" s="253"/>
      <c r="CZ54" s="258"/>
      <c r="DA54" s="253">
        <v>0</v>
      </c>
      <c r="DB54" s="253"/>
      <c r="DC54" s="258"/>
      <c r="DD54" s="253">
        <v>0</v>
      </c>
      <c r="DE54" s="253"/>
      <c r="DF54" s="258"/>
      <c r="DG54" s="253">
        <v>0</v>
      </c>
      <c r="DH54" s="253"/>
      <c r="DI54" s="258"/>
      <c r="DJ54" s="253">
        <v>0</v>
      </c>
      <c r="DK54" s="253"/>
      <c r="DL54" s="258"/>
      <c r="DM54" s="253">
        <v>0</v>
      </c>
      <c r="DN54" s="253"/>
      <c r="DO54" s="258"/>
      <c r="DP54" s="253">
        <v>0</v>
      </c>
      <c r="DQ54" s="253"/>
      <c r="DR54" s="258"/>
      <c r="DS54" s="253">
        <v>0</v>
      </c>
      <c r="DT54" s="253"/>
      <c r="DU54" s="258"/>
      <c r="DV54" s="253">
        <v>0</v>
      </c>
      <c r="DW54" s="253"/>
      <c r="DX54" s="258"/>
      <c r="DY54" s="253">
        <v>0</v>
      </c>
      <c r="DZ54" s="253"/>
      <c r="EA54" s="258"/>
      <c r="EB54" s="253">
        <v>0</v>
      </c>
      <c r="EC54" s="253"/>
    </row>
    <row r="55" spans="1:133" s="133" customFormat="1" x14ac:dyDescent="0.25">
      <c r="A55" s="243">
        <v>31</v>
      </c>
      <c r="B55" s="244" t="s">
        <v>291</v>
      </c>
      <c r="C55" s="245"/>
      <c r="F55" s="253">
        <v>0</v>
      </c>
      <c r="G55" s="253"/>
      <c r="H55" s="258"/>
      <c r="I55" s="253">
        <v>0</v>
      </c>
      <c r="J55" s="253"/>
      <c r="K55" s="258"/>
      <c r="L55" s="253">
        <v>0</v>
      </c>
      <c r="M55" s="253"/>
      <c r="N55" s="258"/>
      <c r="O55" s="253">
        <v>0</v>
      </c>
      <c r="P55" s="253"/>
      <c r="Q55" s="258"/>
      <c r="R55" s="253">
        <v>0</v>
      </c>
      <c r="S55" s="253"/>
      <c r="T55" s="258"/>
      <c r="U55" s="253">
        <v>1214.3801000000001</v>
      </c>
      <c r="V55" s="253"/>
      <c r="W55" s="258"/>
      <c r="X55" s="253">
        <v>487.41</v>
      </c>
      <c r="Y55" s="253"/>
      <c r="Z55" s="258"/>
      <c r="AA55" s="253">
        <v>0</v>
      </c>
      <c r="AB55" s="253"/>
      <c r="AC55" s="258"/>
      <c r="AD55" s="253">
        <v>0</v>
      </c>
      <c r="AE55" s="253"/>
      <c r="AF55" s="258"/>
      <c r="AG55" s="253">
        <v>0</v>
      </c>
      <c r="AH55" s="253"/>
      <c r="AI55" s="258"/>
      <c r="AJ55" s="253">
        <v>0</v>
      </c>
      <c r="AK55" s="253"/>
      <c r="AL55" s="258"/>
      <c r="AM55" s="253">
        <v>1701.94</v>
      </c>
      <c r="AN55" s="253"/>
      <c r="AO55" s="258"/>
      <c r="AP55" s="253">
        <v>0</v>
      </c>
      <c r="AQ55" s="253"/>
      <c r="AR55" s="258"/>
      <c r="AS55" s="253">
        <v>0</v>
      </c>
      <c r="AT55" s="253"/>
      <c r="AU55" s="258"/>
      <c r="AV55" s="253">
        <v>0</v>
      </c>
      <c r="AW55" s="253"/>
      <c r="AX55" s="258"/>
      <c r="AY55" s="253">
        <v>0</v>
      </c>
      <c r="AZ55" s="253"/>
      <c r="BA55" s="258"/>
      <c r="BB55" s="253">
        <v>0</v>
      </c>
      <c r="BC55" s="253"/>
      <c r="BD55" s="258"/>
      <c r="BE55" s="253">
        <v>384.15</v>
      </c>
      <c r="BF55" s="253"/>
      <c r="BG55" s="258"/>
      <c r="BH55" s="253">
        <v>0</v>
      </c>
      <c r="BI55" s="253"/>
      <c r="BJ55" s="258"/>
      <c r="BK55" s="253">
        <v>0</v>
      </c>
      <c r="BL55" s="253"/>
      <c r="BM55" s="258"/>
      <c r="BN55" s="253">
        <v>542.97</v>
      </c>
      <c r="BO55" s="253"/>
      <c r="BP55" s="258"/>
      <c r="BQ55" s="253">
        <v>0</v>
      </c>
      <c r="BR55" s="253"/>
      <c r="BS55" s="258"/>
      <c r="BT55" s="253">
        <v>0</v>
      </c>
      <c r="BU55" s="253"/>
      <c r="BV55" s="258"/>
      <c r="BW55" s="253">
        <v>0</v>
      </c>
      <c r="BX55" s="253"/>
      <c r="BY55" s="258"/>
      <c r="BZ55" s="253"/>
      <c r="CA55" s="253"/>
      <c r="CB55" s="258"/>
      <c r="CC55" s="253">
        <v>0</v>
      </c>
      <c r="CD55" s="253"/>
      <c r="CE55" s="258"/>
      <c r="CF55" s="253">
        <v>0</v>
      </c>
      <c r="CG55" s="253"/>
      <c r="CH55" s="258"/>
      <c r="CI55" s="253"/>
      <c r="CJ55" s="253"/>
      <c r="CK55" s="258"/>
      <c r="CL55" s="253">
        <v>0</v>
      </c>
      <c r="CM55" s="253"/>
      <c r="CN55" s="258"/>
      <c r="CO55" s="253">
        <v>0</v>
      </c>
      <c r="CP55" s="253"/>
      <c r="CQ55" s="258"/>
      <c r="CR55" s="253">
        <v>0</v>
      </c>
      <c r="CS55" s="253"/>
      <c r="CT55" s="258"/>
      <c r="CU55" s="253"/>
      <c r="CV55" s="253"/>
      <c r="CW55" s="258"/>
      <c r="CX55" s="253">
        <v>0</v>
      </c>
      <c r="CY55" s="253"/>
      <c r="CZ55" s="258"/>
      <c r="DA55" s="253">
        <v>0</v>
      </c>
      <c r="DB55" s="253"/>
      <c r="DC55" s="258"/>
      <c r="DD55" s="253">
        <v>0</v>
      </c>
      <c r="DE55" s="253"/>
      <c r="DF55" s="258"/>
      <c r="DG55" s="253">
        <v>0</v>
      </c>
      <c r="DH55" s="253"/>
      <c r="DI55" s="258"/>
      <c r="DJ55" s="253">
        <v>0</v>
      </c>
      <c r="DK55" s="253"/>
      <c r="DL55" s="258"/>
      <c r="DM55" s="253">
        <v>0</v>
      </c>
      <c r="DN55" s="253"/>
      <c r="DO55" s="258"/>
      <c r="DP55" s="253">
        <v>0</v>
      </c>
      <c r="DQ55" s="253"/>
      <c r="DR55" s="258"/>
      <c r="DS55" s="253">
        <v>0</v>
      </c>
      <c r="DT55" s="253"/>
      <c r="DU55" s="258"/>
      <c r="DV55" s="253">
        <v>0</v>
      </c>
      <c r="DW55" s="253"/>
      <c r="DX55" s="258"/>
      <c r="DY55" s="253">
        <v>0</v>
      </c>
      <c r="DZ55" s="253"/>
      <c r="EA55" s="258"/>
      <c r="EB55" s="253">
        <v>662.25969999999995</v>
      </c>
      <c r="EC55" s="253"/>
    </row>
    <row r="56" spans="1:133" x14ac:dyDescent="0.25">
      <c r="A56" s="243">
        <v>32</v>
      </c>
      <c r="B56" s="244" t="s">
        <v>336</v>
      </c>
      <c r="C56" s="241"/>
      <c r="F56" s="251"/>
      <c r="G56" s="251"/>
      <c r="H56" s="256"/>
      <c r="I56" s="251"/>
      <c r="J56" s="251"/>
      <c r="K56" s="256"/>
      <c r="L56" s="251"/>
      <c r="M56" s="251"/>
      <c r="N56" s="256"/>
      <c r="O56" s="251"/>
      <c r="P56" s="251"/>
      <c r="Q56" s="256"/>
      <c r="R56" s="251"/>
      <c r="S56" s="251"/>
      <c r="T56" s="256"/>
      <c r="U56" s="251"/>
      <c r="V56" s="251"/>
      <c r="W56" s="256"/>
      <c r="X56" s="251"/>
      <c r="Y56" s="251"/>
      <c r="Z56" s="256"/>
      <c r="AA56" s="251"/>
      <c r="AB56" s="251"/>
      <c r="AC56" s="256"/>
      <c r="AD56" s="251"/>
      <c r="AE56" s="251"/>
      <c r="AF56" s="256"/>
      <c r="AG56" s="251"/>
      <c r="AH56" s="251"/>
      <c r="AI56" s="256"/>
      <c r="AJ56" s="251"/>
      <c r="AK56" s="251"/>
      <c r="AL56" s="256"/>
      <c r="AM56" s="251"/>
      <c r="AN56" s="251"/>
      <c r="AO56" s="256"/>
      <c r="AP56" s="251"/>
      <c r="AQ56" s="251"/>
      <c r="AR56" s="256"/>
      <c r="AS56" s="251"/>
      <c r="AT56" s="251"/>
      <c r="AU56" s="256"/>
      <c r="AV56" s="251"/>
      <c r="AW56" s="251"/>
      <c r="AX56" s="256"/>
      <c r="AY56" s="251"/>
      <c r="AZ56" s="251"/>
      <c r="BA56" s="256"/>
      <c r="BB56" s="251"/>
      <c r="BC56" s="251"/>
      <c r="BD56" s="256"/>
      <c r="BE56" s="251"/>
      <c r="BF56" s="251"/>
      <c r="BG56" s="256"/>
      <c r="BH56" s="251"/>
      <c r="BI56" s="251"/>
      <c r="BJ56" s="256"/>
      <c r="BK56" s="251"/>
      <c r="BL56" s="251"/>
      <c r="BM56" s="256"/>
      <c r="BN56" s="251"/>
      <c r="BO56" s="251"/>
      <c r="BP56" s="256"/>
      <c r="BQ56" s="251">
        <v>166.25200000000001</v>
      </c>
      <c r="BR56" s="251"/>
      <c r="BS56" s="256"/>
      <c r="BT56" s="251"/>
      <c r="BU56" s="251"/>
      <c r="BV56" s="256"/>
      <c r="BW56" s="251"/>
      <c r="BX56" s="251"/>
      <c r="BY56" s="256"/>
      <c r="BZ56" s="251">
        <v>0</v>
      </c>
      <c r="CA56" s="251"/>
      <c r="CB56" s="256"/>
      <c r="CC56" s="251"/>
      <c r="CD56" s="251"/>
      <c r="CE56" s="256"/>
      <c r="CF56" s="251"/>
      <c r="CG56" s="251"/>
      <c r="CH56" s="256"/>
      <c r="CI56" s="251">
        <v>0</v>
      </c>
      <c r="CJ56" s="251"/>
      <c r="CK56" s="256"/>
      <c r="CL56" s="251"/>
      <c r="CM56" s="251"/>
      <c r="CN56" s="256"/>
      <c r="CO56" s="251"/>
      <c r="CP56" s="251"/>
      <c r="CQ56" s="256"/>
      <c r="CR56" s="251"/>
      <c r="CS56" s="251"/>
      <c r="CT56" s="256"/>
      <c r="CU56" s="251">
        <v>0</v>
      </c>
      <c r="CV56" s="251"/>
      <c r="CW56" s="256"/>
      <c r="CX56" s="251"/>
      <c r="CY56" s="251"/>
      <c r="CZ56" s="256"/>
      <c r="DA56" s="251"/>
      <c r="DB56" s="251"/>
      <c r="DC56" s="256"/>
      <c r="DD56" s="251"/>
      <c r="DE56" s="251"/>
      <c r="DF56" s="256"/>
      <c r="DG56" s="251"/>
      <c r="DH56" s="251"/>
      <c r="DI56" s="256"/>
      <c r="DJ56" s="251"/>
      <c r="DK56" s="251"/>
      <c r="DL56" s="256"/>
      <c r="DM56" s="251"/>
      <c r="DN56" s="251"/>
      <c r="DO56" s="256"/>
      <c r="DP56" s="251"/>
      <c r="DQ56" s="251"/>
      <c r="DR56" s="256"/>
      <c r="DS56" s="251"/>
      <c r="DT56" s="251"/>
      <c r="DU56" s="256"/>
      <c r="DV56" s="251"/>
      <c r="DW56" s="251"/>
      <c r="DX56" s="256"/>
      <c r="DY56" s="251"/>
      <c r="DZ56" s="251"/>
      <c r="EA56" s="256"/>
      <c r="EB56" s="251"/>
      <c r="EC56" s="251"/>
    </row>
    <row r="57" spans="1:133" ht="15.75" customHeight="1" x14ac:dyDescent="0.25">
      <c r="A57" s="246"/>
      <c r="B57" s="247" t="s">
        <v>292</v>
      </c>
      <c r="C57" s="248"/>
      <c r="F57" s="248">
        <v>125892.04519999999</v>
      </c>
      <c r="G57" s="249">
        <f>SUM(G5:G55)</f>
        <v>3161920.0743589997</v>
      </c>
      <c r="I57" s="248">
        <v>36002.871099999997</v>
      </c>
      <c r="J57" s="249">
        <f>SUM(J5:J55)</f>
        <v>636789.98416700005</v>
      </c>
      <c r="L57" s="248">
        <v>66440.820399999997</v>
      </c>
      <c r="M57" s="249">
        <f>SUM(M5:M55)</f>
        <v>3762533.1359309996</v>
      </c>
      <c r="O57" s="248">
        <v>277231.26750000002</v>
      </c>
      <c r="P57" s="249">
        <f>SUM(P5:P55)</f>
        <v>8116264.1927535003</v>
      </c>
      <c r="R57" s="248">
        <v>80540.639800000004</v>
      </c>
      <c r="S57" s="249">
        <f>SUM(S5:S55)</f>
        <v>3147658.1156669995</v>
      </c>
      <c r="U57" s="248">
        <v>40110.068099999997</v>
      </c>
      <c r="V57" s="249">
        <f>SUM(V5:V55)</f>
        <v>1048671.381182</v>
      </c>
      <c r="X57" s="248">
        <v>66630.002800000002</v>
      </c>
      <c r="Y57" s="249">
        <f>SUM(Y5:Y55)</f>
        <v>3578629.3737039994</v>
      </c>
      <c r="AA57" s="248">
        <v>125637.45239999999</v>
      </c>
      <c r="AB57" s="249">
        <f>SUM(AB5:AB55)</f>
        <v>3608272.3086379999</v>
      </c>
      <c r="AD57" s="248">
        <v>120330.3913</v>
      </c>
      <c r="AE57" s="249">
        <f>SUM(AE5:AE55)</f>
        <v>4416261.9725560006</v>
      </c>
      <c r="AG57" s="248">
        <v>92076.056700000001</v>
      </c>
      <c r="AH57" s="249">
        <f>SUM(AH5:AH55)</f>
        <v>1444681.8819035001</v>
      </c>
      <c r="AJ57" s="248">
        <v>95425.42</v>
      </c>
      <c r="AK57" s="249">
        <f>SUM(AK5:AK55)</f>
        <v>2424899.941687</v>
      </c>
      <c r="AM57" s="248">
        <v>895407.25</v>
      </c>
      <c r="AN57" s="249">
        <f>SUM(AN5:AN55)</f>
        <v>14855623.439436</v>
      </c>
      <c r="AP57" s="248">
        <v>122420.9</v>
      </c>
      <c r="AQ57" s="249">
        <f>SUM(AQ5:AQ55)</f>
        <v>2748957.3986820001</v>
      </c>
      <c r="AS57" s="248">
        <v>149043.79</v>
      </c>
      <c r="AT57" s="249">
        <f>SUM(AT5:AT55)</f>
        <v>5428220.1026380006</v>
      </c>
      <c r="AV57" s="248">
        <v>117936.35</v>
      </c>
      <c r="AW57" s="249">
        <f>SUM(AW5:AW55)</f>
        <v>1966432.934169</v>
      </c>
      <c r="AY57" s="248">
        <v>171503.08</v>
      </c>
      <c r="AZ57" s="249">
        <f>SUM(AZ5:AZ55)</f>
        <v>2822755.5514649996</v>
      </c>
      <c r="BB57" s="248">
        <v>203052.35</v>
      </c>
      <c r="BC57" s="249">
        <f>SUM(BC5:BC55)</f>
        <v>4011235.7238090001</v>
      </c>
      <c r="BE57" s="248">
        <v>656030.91</v>
      </c>
      <c r="BF57" s="249">
        <f>SUM(BF5:BF55)</f>
        <v>7812014.2218470015</v>
      </c>
      <c r="BH57" s="248">
        <v>510218.12</v>
      </c>
      <c r="BI57" s="249">
        <f>SUM(BI5:BI55)</f>
        <v>9995050.1130139995</v>
      </c>
      <c r="BK57" s="248">
        <v>76642.63</v>
      </c>
      <c r="BL57" s="249">
        <f>SUM(BL5:BL55)</f>
        <v>1572900.498783</v>
      </c>
      <c r="BN57" s="248">
        <v>643465.25</v>
      </c>
      <c r="BO57" s="249">
        <f>SUM(BO5:BO55)</f>
        <v>5119431.2578419996</v>
      </c>
      <c r="BQ57" s="248">
        <v>63291.01</v>
      </c>
      <c r="BR57" s="249">
        <f>SUM(BR5:BR55)</f>
        <v>3109159.2476889999</v>
      </c>
      <c r="BT57" s="248">
        <v>351565.12400000001</v>
      </c>
      <c r="BU57" s="249">
        <f>SUM(BU5:BU55)</f>
        <v>4095373.1740080002</v>
      </c>
      <c r="BW57" s="248">
        <v>138672.549</v>
      </c>
      <c r="BX57" s="249">
        <f>SUM(BX5:BX55)</f>
        <v>4164609.113928</v>
      </c>
      <c r="BZ57" s="248">
        <v>53318.761700000003</v>
      </c>
      <c r="CA57" s="249">
        <f>SUM(CA5:CA55)</f>
        <v>2294170.3212590003</v>
      </c>
      <c r="CC57" s="248">
        <v>571903.37939999998</v>
      </c>
      <c r="CD57" s="249">
        <f>SUM(CD5:CD55)</f>
        <v>13300278.804282999</v>
      </c>
      <c r="CF57" s="248">
        <v>224383.53</v>
      </c>
      <c r="CG57" s="249">
        <f>SUM(CG5:CG55)</f>
        <v>6652985.5660760002</v>
      </c>
      <c r="CI57" s="248">
        <v>215046.96</v>
      </c>
      <c r="CJ57" s="249">
        <f>SUM(CJ5:CJ55)</f>
        <v>7535663.4885730008</v>
      </c>
      <c r="CL57" s="248">
        <v>116883.53</v>
      </c>
      <c r="CM57" s="249">
        <f>SUM(CM5:CM55)</f>
        <v>4911092.3553200001</v>
      </c>
      <c r="CO57" s="248">
        <v>619575.64</v>
      </c>
      <c r="CP57" s="249">
        <f>SUM(CP5:CP55)</f>
        <v>37037618.709092997</v>
      </c>
      <c r="CR57" s="248">
        <v>104472.81329999999</v>
      </c>
      <c r="CS57" s="249">
        <f>SUM(CS5:CS55)</f>
        <v>5274846.2423440004</v>
      </c>
      <c r="CU57" s="248">
        <v>57116.564199999993</v>
      </c>
      <c r="CV57" s="249">
        <f>SUM(CV5:CV55)</f>
        <v>3377509.1618539998</v>
      </c>
      <c r="CX57" s="248">
        <v>242920.64009999999</v>
      </c>
      <c r="CY57" s="249">
        <f>SUM(CY5:CY55)</f>
        <v>13823396.372910999</v>
      </c>
      <c r="DA57" s="248">
        <v>117738.54</v>
      </c>
      <c r="DB57" s="249">
        <f>SUM(DB5:DB55)</f>
        <v>4861721.1795750009</v>
      </c>
      <c r="DD57" s="248">
        <v>557920.22</v>
      </c>
      <c r="DE57" s="249">
        <f>SUM(DE5:DE55)</f>
        <v>23709906.828450497</v>
      </c>
      <c r="DG57" s="248">
        <v>61042.49</v>
      </c>
      <c r="DH57" s="249">
        <f>SUM(DH5:DH55)</f>
        <v>794209.50329600007</v>
      </c>
      <c r="DJ57" s="248">
        <v>147489.49</v>
      </c>
      <c r="DK57" s="249">
        <f>SUM(DK5:DK55)</f>
        <v>2508217.3956599999</v>
      </c>
      <c r="DM57" s="248">
        <v>101793.01</v>
      </c>
      <c r="DN57" s="249">
        <f>SUM(DN5:DN55)</f>
        <v>915581.50527600001</v>
      </c>
      <c r="DP57" s="248">
        <v>167239.17000000001</v>
      </c>
      <c r="DQ57" s="249">
        <f>SUM(DQ5:DQ55)</f>
        <v>8570325.5560940001</v>
      </c>
      <c r="DS57" s="248">
        <v>144106.94</v>
      </c>
      <c r="DT57" s="249">
        <f>SUM(DT5:DT55)</f>
        <v>3661113.7183175003</v>
      </c>
      <c r="DV57" s="248">
        <v>189556.64</v>
      </c>
      <c r="DW57" s="249">
        <f>SUM(DW5:DW55)</f>
        <v>1838571.7505319999</v>
      </c>
      <c r="DY57" s="248">
        <v>166628.60449999999</v>
      </c>
      <c r="DZ57" s="249">
        <f>SUM(DZ5:DZ55)</f>
        <v>1862151.7407230001</v>
      </c>
      <c r="EB57" s="275">
        <v>197944.03</v>
      </c>
      <c r="EC57" s="249">
        <f>SUM(EC5:EC55)</f>
        <v>13259784.494082501</v>
      </c>
    </row>
    <row r="59" spans="1:133" x14ac:dyDescent="0.25">
      <c r="BW59" s="323">
        <f>100*BW36/BW57</f>
        <v>0.38900352224721851</v>
      </c>
    </row>
    <row r="60" spans="1:133" ht="15" customHeight="1" x14ac:dyDescent="0.25">
      <c r="DJ60" s="276"/>
      <c r="DK60" s="281"/>
      <c r="DL60" s="44"/>
      <c r="DM60" s="44"/>
      <c r="DN60" s="44"/>
      <c r="DO60" s="44"/>
      <c r="DP60" s="44"/>
      <c r="DQ60" s="44"/>
      <c r="DR60" s="44"/>
      <c r="DS60" s="276"/>
      <c r="DT60" s="44"/>
      <c r="DU60" s="44"/>
    </row>
    <row r="61" spans="1:133" ht="18.75" x14ac:dyDescent="0.25">
      <c r="B61" s="270" t="s">
        <v>372</v>
      </c>
      <c r="F61" s="248"/>
      <c r="DJ61" s="276"/>
      <c r="DK61" s="281"/>
      <c r="DL61" s="44"/>
      <c r="DM61" s="44"/>
      <c r="DN61" s="44"/>
      <c r="DO61" s="44"/>
      <c r="DP61" s="44"/>
      <c r="DQ61" s="44"/>
      <c r="DR61" s="44"/>
      <c r="DS61" s="276"/>
      <c r="DT61" s="44"/>
      <c r="DU61" s="44"/>
    </row>
    <row r="62" spans="1:133" ht="30" x14ac:dyDescent="0.25">
      <c r="B62" s="265" t="s">
        <v>345</v>
      </c>
      <c r="F62" s="248"/>
      <c r="DJ62" s="44"/>
      <c r="DK62" s="281"/>
      <c r="DL62" s="44"/>
      <c r="DM62" s="44"/>
      <c r="DN62" s="44"/>
      <c r="DO62" s="44"/>
      <c r="DP62" s="44"/>
      <c r="DQ62" s="44"/>
      <c r="DR62" s="44"/>
      <c r="DS62" s="276"/>
      <c r="DT62" s="44"/>
      <c r="DU62" s="44"/>
    </row>
    <row r="63" spans="1:133" ht="15" customHeight="1" x14ac:dyDescent="0.25">
      <c r="B63" s="265" t="s">
        <v>346</v>
      </c>
      <c r="DJ63" s="44"/>
      <c r="DK63" s="44"/>
      <c r="DL63" s="44"/>
      <c r="DM63" s="44"/>
      <c r="DN63" s="44"/>
      <c r="DO63" s="44"/>
      <c r="DP63" s="44"/>
      <c r="DQ63" s="44"/>
      <c r="DR63" s="44"/>
      <c r="DS63" s="44"/>
      <c r="DT63" s="44"/>
      <c r="DU63" s="44"/>
    </row>
    <row r="64" spans="1:133" ht="15" customHeight="1" x14ac:dyDescent="0.25">
      <c r="B64" s="265" t="s">
        <v>347</v>
      </c>
      <c r="DJ64" s="44"/>
      <c r="DK64" s="44"/>
      <c r="DL64" s="44"/>
      <c r="DM64" s="44"/>
      <c r="DN64" s="44"/>
      <c r="DO64" s="227"/>
      <c r="DP64" s="277"/>
      <c r="DQ64" s="278"/>
      <c r="DR64" s="44"/>
      <c r="DS64" s="44"/>
      <c r="DT64" s="44"/>
      <c r="DU64" s="44"/>
    </row>
    <row r="65" spans="2:125" x14ac:dyDescent="0.25">
      <c r="B65" s="265" t="s">
        <v>348</v>
      </c>
      <c r="DJ65" s="44"/>
      <c r="DK65" s="44"/>
      <c r="DL65" s="44"/>
      <c r="DM65" s="44"/>
      <c r="DN65" s="44"/>
      <c r="DO65" s="227"/>
      <c r="DP65" s="277"/>
      <c r="DQ65" s="278"/>
      <c r="DR65" s="44"/>
      <c r="DS65" s="44"/>
      <c r="DT65" s="44"/>
      <c r="DU65" s="44"/>
    </row>
    <row r="66" spans="2:125" ht="15" customHeight="1" x14ac:dyDescent="0.25">
      <c r="B66" s="265" t="s">
        <v>349</v>
      </c>
      <c r="DO66" s="227"/>
      <c r="DP66" s="277"/>
      <c r="DQ66" s="278"/>
    </row>
    <row r="67" spans="2:125" ht="30" x14ac:dyDescent="0.25">
      <c r="B67" s="265" t="s">
        <v>350</v>
      </c>
      <c r="DO67" s="227"/>
      <c r="DP67" s="277"/>
      <c r="DQ67" s="278"/>
    </row>
    <row r="68" spans="2:125" x14ac:dyDescent="0.25">
      <c r="B68" s="265" t="s">
        <v>351</v>
      </c>
      <c r="DO68" s="227"/>
      <c r="DP68" s="277"/>
      <c r="DQ68" s="278"/>
    </row>
    <row r="69" spans="2:125" ht="15" customHeight="1" x14ac:dyDescent="0.25">
      <c r="B69" s="265" t="s">
        <v>352</v>
      </c>
      <c r="DO69" s="227"/>
      <c r="DP69" s="277"/>
      <c r="DQ69" s="278"/>
    </row>
    <row r="70" spans="2:125" x14ac:dyDescent="0.25">
      <c r="B70" s="265" t="s">
        <v>353</v>
      </c>
      <c r="DO70" s="227"/>
      <c r="DP70" s="277"/>
      <c r="DQ70" s="278"/>
    </row>
    <row r="71" spans="2:125" x14ac:dyDescent="0.25">
      <c r="B71" s="265" t="s">
        <v>354</v>
      </c>
      <c r="DO71" s="227"/>
      <c r="DP71" s="277"/>
      <c r="DQ71" s="278"/>
    </row>
    <row r="72" spans="2:125" ht="15" customHeight="1" x14ac:dyDescent="0.25">
      <c r="B72" s="265" t="s">
        <v>355</v>
      </c>
      <c r="DO72" s="227"/>
      <c r="DP72" s="277"/>
      <c r="DQ72" s="278"/>
    </row>
    <row r="73" spans="2:125" ht="47.25" x14ac:dyDescent="0.25">
      <c r="B73" s="265" t="s">
        <v>356</v>
      </c>
      <c r="DO73" s="227"/>
      <c r="DP73" s="277"/>
      <c r="DQ73" s="278"/>
    </row>
    <row r="74" spans="2:125" ht="15" customHeight="1" x14ac:dyDescent="0.25">
      <c r="B74" s="265" t="s">
        <v>357</v>
      </c>
      <c r="DO74" s="227"/>
      <c r="DP74" s="277"/>
      <c r="DQ74" s="278"/>
    </row>
    <row r="75" spans="2:125" ht="15" customHeight="1" x14ac:dyDescent="0.25">
      <c r="B75" s="265" t="s">
        <v>358</v>
      </c>
      <c r="DO75" s="227"/>
      <c r="DP75" s="277"/>
      <c r="DQ75" s="278"/>
    </row>
    <row r="76" spans="2:125" x14ac:dyDescent="0.25">
      <c r="B76" s="265" t="s">
        <v>359</v>
      </c>
      <c r="DO76" s="227"/>
      <c r="DP76" s="277"/>
      <c r="DQ76" s="278"/>
    </row>
    <row r="77" spans="2:125" ht="17.25" x14ac:dyDescent="0.25">
      <c r="B77" s="265" t="s">
        <v>360</v>
      </c>
      <c r="DO77" s="227"/>
      <c r="DP77" s="277"/>
      <c r="DQ77" s="278"/>
    </row>
    <row r="78" spans="2:125" ht="94.5" x14ac:dyDescent="0.25">
      <c r="B78" s="265" t="s">
        <v>361</v>
      </c>
      <c r="DO78" s="227"/>
      <c r="DP78" s="277"/>
      <c r="DQ78" s="278"/>
    </row>
    <row r="79" spans="2:125" ht="81.75" x14ac:dyDescent="0.25">
      <c r="B79" s="265" t="s">
        <v>362</v>
      </c>
      <c r="DO79" s="227"/>
      <c r="DP79" s="277"/>
      <c r="DQ79" s="278"/>
    </row>
    <row r="80" spans="2:125" x14ac:dyDescent="0.25">
      <c r="B80" s="265"/>
      <c r="DO80" s="227"/>
      <c r="DP80" s="277"/>
      <c r="DQ80" s="278"/>
    </row>
    <row r="81" spans="2:121" ht="15" customHeight="1" x14ac:dyDescent="0.25">
      <c r="B81" s="266" t="s">
        <v>363</v>
      </c>
      <c r="DO81" s="227"/>
      <c r="DP81" s="277"/>
      <c r="DQ81" s="278"/>
    </row>
    <row r="82" spans="2:121" ht="30" x14ac:dyDescent="0.25">
      <c r="B82" s="266" t="s">
        <v>364</v>
      </c>
      <c r="DO82" s="227"/>
      <c r="DP82" s="277"/>
      <c r="DQ82" s="278"/>
    </row>
    <row r="83" spans="2:121" x14ac:dyDescent="0.25">
      <c r="B83" s="266" t="s">
        <v>365</v>
      </c>
      <c r="DO83" s="227"/>
      <c r="DP83" s="277"/>
      <c r="DQ83" s="278"/>
    </row>
    <row r="84" spans="2:121" ht="30" x14ac:dyDescent="0.25">
      <c r="B84" s="266" t="s">
        <v>366</v>
      </c>
      <c r="DO84" s="227"/>
      <c r="DP84" s="277"/>
      <c r="DQ84" s="278"/>
    </row>
    <row r="85" spans="2:121" x14ac:dyDescent="0.25">
      <c r="B85" s="268" t="s">
        <v>367</v>
      </c>
      <c r="BX85" s="248"/>
      <c r="BY85" s="248"/>
      <c r="BZ85" s="248"/>
      <c r="CA85" s="248"/>
      <c r="CB85" s="248"/>
      <c r="CC85" s="248"/>
      <c r="CD85" s="248"/>
      <c r="DO85" s="227"/>
      <c r="DP85" s="277"/>
      <c r="DQ85" s="278"/>
    </row>
    <row r="86" spans="2:121" x14ac:dyDescent="0.25">
      <c r="B86" s="267" t="s">
        <v>368</v>
      </c>
      <c r="DO86" s="227"/>
      <c r="DP86" s="277"/>
      <c r="DQ86" s="278"/>
    </row>
    <row r="87" spans="2:121" ht="15" customHeight="1" x14ac:dyDescent="0.25">
      <c r="B87" s="267" t="s">
        <v>369</v>
      </c>
      <c r="DO87" s="227"/>
      <c r="DP87" s="277"/>
      <c r="DQ87" s="278"/>
    </row>
    <row r="88" spans="2:121" x14ac:dyDescent="0.25">
      <c r="B88" s="268" t="s">
        <v>370</v>
      </c>
      <c r="DO88" s="227"/>
      <c r="DP88" s="277"/>
      <c r="DQ88" s="278"/>
    </row>
    <row r="89" spans="2:121" ht="18" x14ac:dyDescent="0.25">
      <c r="B89" s="269" t="s">
        <v>371</v>
      </c>
      <c r="DO89" s="227"/>
      <c r="DP89" s="277"/>
      <c r="DQ89" s="278"/>
    </row>
    <row r="90" spans="2:121" x14ac:dyDescent="0.25">
      <c r="DO90" s="227"/>
      <c r="DP90" s="277"/>
      <c r="DQ90" s="278"/>
    </row>
    <row r="91" spans="2:121" x14ac:dyDescent="0.25">
      <c r="DO91" s="227"/>
      <c r="DP91" s="277"/>
      <c r="DQ91" s="278"/>
    </row>
    <row r="92" spans="2:121" x14ac:dyDescent="0.25">
      <c r="DO92" s="227"/>
      <c r="DP92" s="277"/>
      <c r="DQ92" s="278"/>
    </row>
    <row r="93" spans="2:121" ht="15" customHeight="1" x14ac:dyDescent="0.25">
      <c r="DO93" s="227"/>
      <c r="DP93" s="277"/>
      <c r="DQ93" s="278"/>
    </row>
    <row r="94" spans="2:121" x14ac:dyDescent="0.25">
      <c r="DO94" s="227"/>
      <c r="DP94" s="277"/>
      <c r="DQ94" s="278"/>
    </row>
    <row r="95" spans="2:121" x14ac:dyDescent="0.25">
      <c r="DO95" s="227"/>
      <c r="DP95" s="277"/>
      <c r="DQ95" s="278"/>
    </row>
    <row r="96" spans="2:121" ht="15" customHeight="1" x14ac:dyDescent="0.25">
      <c r="DO96" s="227"/>
      <c r="DP96" s="277"/>
      <c r="DQ96" s="278"/>
    </row>
    <row r="97" spans="119:121" x14ac:dyDescent="0.25">
      <c r="DO97" s="227"/>
      <c r="DP97" s="277"/>
      <c r="DQ97" s="278"/>
    </row>
    <row r="98" spans="119:121" x14ac:dyDescent="0.25">
      <c r="DO98" s="227"/>
      <c r="DP98" s="277"/>
      <c r="DQ98" s="278"/>
    </row>
    <row r="99" spans="119:121" x14ac:dyDescent="0.25">
      <c r="DO99" s="227"/>
      <c r="DP99" s="277"/>
      <c r="DQ99" s="278"/>
    </row>
    <row r="100" spans="119:121" x14ac:dyDescent="0.25">
      <c r="DO100" s="227"/>
      <c r="DP100" s="277"/>
      <c r="DQ100" s="278"/>
    </row>
    <row r="101" spans="119:121" x14ac:dyDescent="0.25">
      <c r="DO101" s="227"/>
      <c r="DP101" s="277"/>
      <c r="DQ101" s="278"/>
    </row>
    <row r="102" spans="119:121" ht="15" customHeight="1" x14ac:dyDescent="0.25">
      <c r="DO102" s="227"/>
      <c r="DP102" s="277"/>
      <c r="DQ102" s="278"/>
    </row>
    <row r="103" spans="119:121" x14ac:dyDescent="0.25">
      <c r="DO103" s="227"/>
      <c r="DP103" s="277"/>
      <c r="DQ103" s="278"/>
    </row>
    <row r="104" spans="119:121" x14ac:dyDescent="0.25">
      <c r="DO104" s="227"/>
      <c r="DP104" s="277"/>
      <c r="DQ104" s="278"/>
    </row>
    <row r="105" spans="119:121" ht="15" customHeight="1" x14ac:dyDescent="0.25">
      <c r="DO105" s="227"/>
      <c r="DP105" s="277"/>
      <c r="DQ105" s="278"/>
    </row>
    <row r="106" spans="119:121" x14ac:dyDescent="0.25">
      <c r="DO106" s="227"/>
      <c r="DP106" s="279"/>
      <c r="DQ106" s="278"/>
    </row>
    <row r="107" spans="119:121" x14ac:dyDescent="0.25">
      <c r="DO107" s="227"/>
      <c r="DP107" s="280"/>
      <c r="DQ107" s="227"/>
    </row>
    <row r="111" spans="119:121" ht="15" customHeight="1" x14ac:dyDescent="0.25"/>
    <row r="114" ht="15" customHeight="1" x14ac:dyDescent="0.25"/>
    <row r="120" ht="15" customHeight="1" x14ac:dyDescent="0.25"/>
    <row r="123" ht="15" customHeight="1" x14ac:dyDescent="0.25"/>
    <row r="126" ht="15" customHeight="1" x14ac:dyDescent="0.25"/>
    <row r="129" ht="15" customHeight="1" x14ac:dyDescent="0.25"/>
  </sheetData>
  <mergeCells count="43">
    <mergeCell ref="DY3:DZ3"/>
    <mergeCell ref="EB3:EC3"/>
    <mergeCell ref="DJ3:DK3"/>
    <mergeCell ref="DM3:DN3"/>
    <mergeCell ref="DP3:DQ3"/>
    <mergeCell ref="DS3:DT3"/>
    <mergeCell ref="DV3:DW3"/>
    <mergeCell ref="CU3:CV3"/>
    <mergeCell ref="CX3:CY3"/>
    <mergeCell ref="DA3:DB3"/>
    <mergeCell ref="DD3:DE3"/>
    <mergeCell ref="DG3:DH3"/>
    <mergeCell ref="CF3:CG3"/>
    <mergeCell ref="CI3:CJ3"/>
    <mergeCell ref="CL3:CM3"/>
    <mergeCell ref="CO3:CP3"/>
    <mergeCell ref="CR3:CS3"/>
    <mergeCell ref="BQ3:BR3"/>
    <mergeCell ref="BT3:BU3"/>
    <mergeCell ref="BW3:BX3"/>
    <mergeCell ref="BZ3:CA3"/>
    <mergeCell ref="CC3:CD3"/>
    <mergeCell ref="BB3:BC3"/>
    <mergeCell ref="BE3:BF3"/>
    <mergeCell ref="BH3:BI3"/>
    <mergeCell ref="BK3:BL3"/>
    <mergeCell ref="BN3:BO3"/>
    <mergeCell ref="AM3:AN3"/>
    <mergeCell ref="AP3:AQ3"/>
    <mergeCell ref="AS3:AT3"/>
    <mergeCell ref="AV3:AW3"/>
    <mergeCell ref="AY3:AZ3"/>
    <mergeCell ref="AJ3:AK3"/>
    <mergeCell ref="F3:G3"/>
    <mergeCell ref="I3:J3"/>
    <mergeCell ref="L3:M3"/>
    <mergeCell ref="O3:P3"/>
    <mergeCell ref="R3:S3"/>
    <mergeCell ref="U3:V3"/>
    <mergeCell ref="X3:Y3"/>
    <mergeCell ref="AA3:AB3"/>
    <mergeCell ref="AD3:AE3"/>
    <mergeCell ref="AG3:AH3"/>
  </mergeCells>
  <hyperlinks>
    <hyperlink ref="B85" r:id="rId1" display="http://www.ceasacampinas.com.br/"/>
    <hyperlink ref="B88" r:id="rId2" display="https://www.mfrural.com.br/busca/mudas-reflorestamento"/>
  </hyperlinks>
  <pageMargins left="0.511811024" right="0.511811024" top="0.78740157499999996" bottom="0.78740157499999996" header="0.31496062000000002" footer="0.31496062000000002"/>
  <pageSetup paperSize="9" orientation="portrait" horizontalDpi="0" verticalDpi="0" r:id="rId3"/>
</worksheet>
</file>

<file path=docProps/app.xml><?xml version="1.0" encoding="utf-8"?>
<Properties xmlns="http://schemas.openxmlformats.org/officeDocument/2006/extended-properties" xmlns:vt="http://schemas.openxmlformats.org/officeDocument/2006/docPropsVTypes">
  <Template/>
  <TotalTime>12</TotalTime>
  <Application>Microsoft Excel</Application>
  <DocSecurity>0</DocSecurity>
  <ScaleCrop>false</ScaleCrop>
  <HeadingPairs>
    <vt:vector size="2" baseType="variant">
      <vt:variant>
        <vt:lpstr>Planilhas</vt:lpstr>
      </vt:variant>
      <vt:variant>
        <vt:i4>6</vt:i4>
      </vt:variant>
    </vt:vector>
  </HeadingPairs>
  <TitlesOfParts>
    <vt:vector size="6" baseType="lpstr">
      <vt:lpstr>Definições</vt:lpstr>
      <vt:lpstr>Pontuação</vt:lpstr>
      <vt:lpstr>Matriz Julgamento SVDS</vt:lpstr>
      <vt:lpstr>Memória de Cálculo</vt:lpstr>
      <vt:lpstr>Matriz de Decisão SVDS</vt:lpstr>
      <vt:lpstr>CUSTOS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Milena</dc:creator>
  <cp:lastModifiedBy>Paulo Sergio Garcia de Oliveira</cp:lastModifiedBy>
  <cp:revision>2</cp:revision>
  <cp:lastPrinted>2021-04-08T17:20:39Z</cp:lastPrinted>
  <dcterms:created xsi:type="dcterms:W3CDTF">2020-03-31T14:10:59Z</dcterms:created>
  <dcterms:modified xsi:type="dcterms:W3CDTF">2021-04-13T20:58:51Z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