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1760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G53" i="1" s="1"/>
  <c r="C52" i="1"/>
  <c r="G52" i="1" s="1"/>
  <c r="C51" i="1"/>
  <c r="G51" i="1" s="1"/>
  <c r="C50" i="1"/>
  <c r="G50" i="1" s="1"/>
  <c r="C38" i="1"/>
  <c r="C39" i="1"/>
  <c r="C40" i="1"/>
  <c r="C41" i="1"/>
  <c r="G41" i="1" s="1"/>
  <c r="C42" i="1"/>
  <c r="G42" i="1" s="1"/>
  <c r="C43" i="1"/>
  <c r="G43" i="1" s="1"/>
  <c r="C44" i="1"/>
  <c r="G44" i="1" s="1"/>
  <c r="C45" i="1"/>
  <c r="C46" i="1"/>
  <c r="C47" i="1"/>
  <c r="C48" i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G28" i="1" s="1"/>
  <c r="C29" i="1"/>
  <c r="C30" i="1"/>
  <c r="G30" i="1" s="1"/>
  <c r="C31" i="1"/>
  <c r="C32" i="1"/>
  <c r="C33" i="1"/>
  <c r="C34" i="1"/>
  <c r="G34" i="1" s="1"/>
  <c r="C23" i="1"/>
  <c r="G23" i="1" s="1"/>
  <c r="C12" i="1"/>
  <c r="C13" i="1"/>
  <c r="C14" i="1"/>
  <c r="G14" i="1" s="1"/>
  <c r="C15" i="1"/>
  <c r="F15" i="1" s="1"/>
  <c r="G15" i="1" s="1"/>
  <c r="C16" i="1"/>
  <c r="C17" i="1"/>
  <c r="C18" i="1"/>
  <c r="G18" i="1" s="1"/>
  <c r="C19" i="1"/>
  <c r="C20" i="1"/>
  <c r="C21" i="1"/>
  <c r="C11" i="1"/>
  <c r="F11" i="1" s="1"/>
  <c r="G11" i="1" s="1"/>
  <c r="C10" i="1"/>
  <c r="C6" i="1"/>
  <c r="C7" i="1"/>
  <c r="C8" i="1"/>
  <c r="C9" i="1"/>
  <c r="G9" i="1" s="1"/>
  <c r="C5" i="1"/>
  <c r="G5" i="1" s="1"/>
  <c r="K6" i="1"/>
  <c r="C54" i="1"/>
  <c r="G48" i="1"/>
  <c r="G47" i="1"/>
  <c r="G46" i="1"/>
  <c r="G45" i="1"/>
  <c r="G40" i="1"/>
  <c r="G39" i="1"/>
  <c r="G38" i="1"/>
  <c r="G33" i="1"/>
  <c r="G32" i="1"/>
  <c r="G31" i="1"/>
  <c r="G29" i="1"/>
  <c r="G25" i="1"/>
  <c r="G24" i="1"/>
  <c r="G21" i="1"/>
  <c r="G20" i="1"/>
  <c r="G19" i="1"/>
  <c r="G17" i="1"/>
  <c r="F16" i="1"/>
  <c r="G16" i="1" s="1"/>
  <c r="G13" i="1"/>
  <c r="G12" i="1"/>
  <c r="G8" i="1"/>
  <c r="G7" i="1"/>
  <c r="G6" i="1"/>
  <c r="G54" i="1" l="1"/>
  <c r="C21" i="2"/>
  <c r="C43" i="2" l="1"/>
  <c r="C32" i="2"/>
  <c r="C23" i="2"/>
  <c r="C20" i="2"/>
  <c r="D20" i="2" l="1"/>
  <c r="D43" i="2"/>
  <c r="C10" i="2"/>
  <c r="D10" i="2" s="1"/>
  <c r="C7" i="2"/>
  <c r="C3" i="2"/>
  <c r="C48" i="2"/>
  <c r="D3" i="2" l="1"/>
  <c r="C4" i="2"/>
  <c r="D4" i="2" s="1"/>
  <c r="C14" i="2"/>
  <c r="D14" i="2" s="1"/>
  <c r="D34" i="2"/>
  <c r="D36" i="2"/>
  <c r="D38" i="2"/>
  <c r="D40" i="2"/>
  <c r="D42" i="2"/>
  <c r="D44" i="2"/>
  <c r="D46" i="2"/>
  <c r="D33" i="2"/>
  <c r="D24" i="2"/>
  <c r="D26" i="2"/>
  <c r="D30" i="2"/>
  <c r="D11" i="2"/>
  <c r="D15" i="2"/>
  <c r="D35" i="2"/>
  <c r="D37" i="2"/>
  <c r="D39" i="2"/>
  <c r="D41" i="2"/>
  <c r="D45" i="2"/>
  <c r="D47" i="2"/>
  <c r="D25" i="2"/>
  <c r="D27" i="2"/>
  <c r="D29" i="2"/>
  <c r="D31" i="2"/>
  <c r="D6" i="2"/>
  <c r="D8" i="2"/>
  <c r="D12" i="2"/>
  <c r="D16" i="2"/>
  <c r="D18" i="2"/>
  <c r="D22" i="2"/>
  <c r="D28" i="2"/>
  <c r="D5" i="2"/>
  <c r="D9" i="2"/>
  <c r="D13" i="2"/>
  <c r="D17" i="2"/>
  <c r="D7" i="2"/>
  <c r="D21" i="2"/>
  <c r="D23" i="2"/>
  <c r="C28" i="3"/>
  <c r="C6" i="3"/>
  <c r="C5" i="3"/>
  <c r="C37" i="3" l="1"/>
  <c r="D32" i="3" l="1"/>
  <c r="D37" i="3"/>
  <c r="D36" i="3"/>
  <c r="D27" i="3" l="1"/>
  <c r="D24" i="3"/>
  <c r="D23" i="3"/>
  <c r="D31" i="3"/>
  <c r="D29" i="3"/>
  <c r="D21" i="3"/>
  <c r="D33" i="3"/>
  <c r="D26" i="3"/>
  <c r="D30" i="3"/>
  <c r="D25" i="3"/>
  <c r="D18" i="3"/>
  <c r="D19" i="3"/>
  <c r="D22" i="3"/>
  <c r="D35" i="3"/>
  <c r="D20" i="3"/>
  <c r="D17" i="3"/>
  <c r="D13" i="3"/>
  <c r="D14" i="3"/>
  <c r="D15" i="3"/>
  <c r="D11" i="3"/>
  <c r="D7" i="3"/>
  <c r="D8" i="3"/>
  <c r="D6" i="3"/>
  <c r="D28" i="3"/>
  <c r="C9" i="3"/>
  <c r="D9" i="3" s="1"/>
  <c r="A1" i="3"/>
  <c r="C12" i="3" l="1"/>
  <c r="D12" i="3" s="1"/>
  <c r="D5" i="3"/>
  <c r="A1" i="2"/>
</calcChain>
</file>

<file path=xl/sharedStrings.xml><?xml version="1.0" encoding="utf-8"?>
<sst xmlns="http://schemas.openxmlformats.org/spreadsheetml/2006/main" count="226" uniqueCount="112">
  <si>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</si>
  <si>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</si>
  <si>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</si>
  <si>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</si>
  <si>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</si>
  <si>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</si>
  <si>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</si>
  <si>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</si>
  <si>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</si>
  <si>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</si>
  <si>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</si>
  <si>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</si>
  <si>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</si>
  <si>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</si>
  <si>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</si>
  <si>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</si>
  <si>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</si>
  <si>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</si>
  <si>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</si>
  <si>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</si>
  <si>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</si>
  <si>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</si>
  <si>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</si>
  <si>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</si>
  <si>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</si>
  <si>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</si>
  <si>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</si>
  <si>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</si>
  <si>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</si>
  <si>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</si>
  <si>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</si>
  <si>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</si>
  <si>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</si>
  <si>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</si>
  <si>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</si>
  <si>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</si>
  <si>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</si>
  <si>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</si>
  <si>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</si>
  <si>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</si>
  <si>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</si>
  <si>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</si>
  <si>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</si>
  <si>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</si>
  <si>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</si>
  <si>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</si>
  <si>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</si>
  <si>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</si>
  <si>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</si>
  <si>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</si>
  <si>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</si>
  <si>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</si>
  <si>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</si>
  <si>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</si>
  <si>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</si>
  <si>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</si>
  <si>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</si>
  <si>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</si>
  <si>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</si>
  <si>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</si>
  <si>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</si>
  <si>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</si>
  <si>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</si>
  <si>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</si>
  <si>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</si>
  <si>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</si>
  <si>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</si>
  <si>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</si>
  <si>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</si>
  <si>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</si>
  <si>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</si>
  <si>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</si>
  <si>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</si>
  <si>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</si>
  <si>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Atividade:</t>
    </r>
    <r>
      <rPr>
        <sz val="9"/>
        <color rgb="FF333333"/>
        <rFont val="Arial"/>
        <family val="2"/>
      </rPr>
      <t> POSTO DE SERVIÇO</t>
    </r>
  </si>
  <si>
    <t xml:space="preserve">Complemento: </t>
  </si>
  <si>
    <r>
      <t>Classificacao:</t>
    </r>
    <r>
      <rPr>
        <sz val="9"/>
        <color rgb="FF333333"/>
        <rFont val="Arial"/>
        <family val="2"/>
      </rPr>
      <t> CONTAMINADA SOB INVESTIGAÇÃO (ACI)</t>
    </r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</si>
  <si>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</si>
  <si>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</si>
  <si>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</si>
  <si>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</si>
  <si>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</si>
  <si>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</si>
  <si>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</si>
  <si>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</si>
  <si>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</si>
  <si>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</si>
  <si>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</si>
  <si>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</si>
  <si>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</si>
  <si>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</si>
  <si>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</si>
  <si>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</si>
  <si>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r>
      <t>Seq:</t>
    </r>
    <r>
      <rPr>
        <sz val="9"/>
        <color rgb="FF333333"/>
        <rFont val="Arial"/>
        <family val="2"/>
      </rPr>
      <t> 46432</t>
    </r>
  </si>
  <si>
    <r>
      <t>Endereco:</t>
    </r>
    <r>
      <rPr>
        <sz val="9"/>
        <color rgb="FF333333"/>
        <rFont val="Arial"/>
        <family val="2"/>
      </rPr>
      <t> AV. JOSÉ DE SOUZA CAMPOS</t>
    </r>
  </si>
  <si>
    <r>
      <t>Numero:</t>
    </r>
    <r>
      <rPr>
        <sz val="9"/>
        <color rgb="FF333333"/>
        <rFont val="Arial"/>
        <family val="2"/>
      </rPr>
      <t> 2101</t>
    </r>
  </si>
  <si>
    <t>Complemento:</t>
  </si>
  <si>
    <r>
      <t xml:space="preserve">Razao_Social: </t>
    </r>
    <r>
      <rPr>
        <sz val="9"/>
        <color rgb="FF333333"/>
        <rFont val="Arial"/>
        <family val="2"/>
      </rPr>
      <t>POSTO ANDORINHAS LTDA.</t>
    </r>
  </si>
  <si>
    <r>
      <t>Seq:</t>
    </r>
    <r>
      <rPr>
        <sz val="9"/>
        <color rgb="FF333333"/>
        <rFont val="Arial"/>
        <family val="2"/>
      </rPr>
      <t> 38953</t>
    </r>
  </si>
  <si>
    <r>
      <t>Razao_Social:</t>
    </r>
    <r>
      <rPr>
        <sz val="9"/>
        <color rgb="FF333333"/>
        <rFont val="Arial"/>
        <family val="2"/>
      </rPr>
      <t> HOTEL CAMBUÍ (SPE NORTE SUL EMPR. IMOB. LTDA.)</t>
    </r>
  </si>
  <si>
    <r>
      <t>Numero:</t>
    </r>
    <r>
      <rPr>
        <sz val="9"/>
        <color rgb="FF333333"/>
        <rFont val="Arial"/>
        <family val="2"/>
      </rPr>
      <t> 1771</t>
    </r>
  </si>
  <si>
    <r>
      <t>Classificacao:</t>
    </r>
    <r>
      <rPr>
        <sz val="9"/>
        <color rgb="FF333333"/>
        <rFont val="Arial"/>
        <family val="2"/>
      </rPr>
      <t> CONTAMINADA EM PROCESSO DE REUTILIZAÇÃO (ACRu)</t>
    </r>
  </si>
  <si>
    <r>
      <t>Seq:</t>
    </r>
    <r>
      <rPr>
        <sz val="9"/>
        <color rgb="FF333333"/>
        <rFont val="Arial"/>
        <family val="2"/>
      </rPr>
      <t> 45586</t>
    </r>
  </si>
  <si>
    <r>
      <t>Razao_Social:</t>
    </r>
    <r>
      <rPr>
        <sz val="9"/>
        <color rgb="FF333333"/>
        <rFont val="Arial"/>
        <family val="2"/>
      </rPr>
      <t> POSTO AVENIDA PARQUE LTDA.</t>
    </r>
  </si>
  <si>
    <r>
      <t>Endereco:</t>
    </r>
    <r>
      <rPr>
        <sz val="9"/>
        <color rgb="FF333333"/>
        <rFont val="Arial"/>
        <family val="2"/>
      </rPr>
      <t> AV. DR. JESUÍNO MARCONDES MACHADO</t>
    </r>
  </si>
  <si>
    <r>
      <t>Numero:</t>
    </r>
    <r>
      <rPr>
        <sz val="9"/>
        <color rgb="FF333333"/>
        <rFont val="Arial"/>
        <family val="2"/>
      </rPr>
      <t> 1125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</si>
  <si>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</si>
  <si>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t>ÁREAS CONTAMINADAS (3 PONTOS)</t>
  </si>
  <si>
    <t>EQUIPAMENTO PÚBLICO INSTITUCIONAL (DUTO)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</si>
  <si>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ORIENTE</t>
  </si>
  <si>
    <t>INICIAL</t>
  </si>
  <si>
    <t>EDIFICAÇÕES = ANFITEATRO, CENTRO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</si>
</sst>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 wrapText="1" indent="1"/>
    </xf>
    <xf numFmtId="0" fontId="0" fillId="0" borderId="8" xfId="0" applyBorder="1"/>
    <xf numFmtId="0" fontId="7" fillId="0" borderId="10" xfId="0" applyFont="1" applyBorder="1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J18" sqref="J18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44" t="s">
        <v>109</v>
      </c>
      <c r="B1" s="44"/>
      <c r="C1" s="44"/>
      <c r="D1" s="44"/>
      <c r="E1" s="44"/>
      <c r="F1" s="44"/>
      <c r="G1" s="44"/>
    </row>
    <row r="2" spans="1:11" x14ac:dyDescent="0.25">
      <c r="A2" s="44"/>
      <c r="B2" s="44"/>
      <c r="C2" s="44"/>
      <c r="D2" s="44"/>
      <c r="E2" s="44"/>
      <c r="F2" s="44"/>
      <c r="G2" s="4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7" t="s">
        <v>68</v>
      </c>
      <c r="K4" s="47"/>
    </row>
    <row r="5" spans="1:11" x14ac:dyDescent="0.25">
      <c r="A5" s="2">
        <v>1</v>
      </c>
      <c r="B5" s="3" t="s">
        <v>8</v>
      </c>
      <c r="C5" s="4">
        <f>'2 - QA PGI'!C3</f>
        <v>7875.8570999999993</v>
      </c>
      <c r="D5" s="4">
        <f>(100*C5)/$C$54</f>
        <v>4.7093375911875182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11713.6729</v>
      </c>
      <c r="D6" s="4">
        <f t="shared" ref="D6:D53" si="0">(100*C6)/$C$54</f>
        <v>7.0041443640266809</v>
      </c>
      <c r="E6" s="30"/>
      <c r="F6" s="4"/>
      <c r="G6" s="4">
        <f t="shared" ref="G6:G9" si="1">E6*C6</f>
        <v>0</v>
      </c>
      <c r="J6" s="32">
        <v>120009.27</v>
      </c>
      <c r="K6" s="32">
        <f>(100*J6)/C54</f>
        <v>71.759068165669561</v>
      </c>
    </row>
    <row r="7" spans="1:11" x14ac:dyDescent="0.25">
      <c r="A7" s="2">
        <v>3</v>
      </c>
      <c r="B7" s="3" t="s">
        <v>10</v>
      </c>
      <c r="C7" s="4">
        <f>'2 - QA PGI'!C5</f>
        <v>5570.1067999999996</v>
      </c>
      <c r="D7" s="4">
        <f t="shared" si="0"/>
        <v>3.3306233222755166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5078.4312</v>
      </c>
      <c r="D8" s="4">
        <f t="shared" si="0"/>
        <v>3.0366278426280156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491.67559999999958</v>
      </c>
      <c r="D9" s="4">
        <f t="shared" si="0"/>
        <v>0.29399547964750095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45" t="str">
        <f>'3 - QA MD'!C10:D10</f>
        <v>INICIAL</v>
      </c>
      <c r="D10" s="4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7739.0091000000002</v>
      </c>
      <c r="D11" s="4">
        <f t="shared" si="0"/>
        <v>4.6275098710427702</v>
      </c>
      <c r="E11" s="30"/>
      <c r="F11" s="4">
        <f>C11/4</f>
        <v>1934.7522750000001</v>
      </c>
      <c r="G11" s="4">
        <f>F11*40</f>
        <v>77390.091</v>
      </c>
    </row>
    <row r="12" spans="1:11" x14ac:dyDescent="0.25">
      <c r="A12" s="2" t="s">
        <v>18</v>
      </c>
      <c r="B12" s="3" t="s">
        <v>12</v>
      </c>
      <c r="C12" s="4">
        <f>'2 - QA PGI'!C9</f>
        <v>6338.6387000000004</v>
      </c>
      <c r="D12" s="4">
        <f t="shared" si="0"/>
        <v>3.790163931093415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1400.3703999999998</v>
      </c>
      <c r="D13" s="4">
        <f t="shared" si="0"/>
        <v>0.83734593994935502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4683.7795999999998</v>
      </c>
      <c r="D14" s="4">
        <f t="shared" si="0"/>
        <v>2.8006474798936152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1158.1583000000001</v>
      </c>
      <c r="D15" s="4">
        <f t="shared" si="0"/>
        <v>0.69251617309509483</v>
      </c>
      <c r="E15" s="30"/>
      <c r="F15" s="4">
        <f>C15/36</f>
        <v>32.171063888888888</v>
      </c>
      <c r="G15" s="4">
        <f>F15*96.11</f>
        <v>3091.9609503611109</v>
      </c>
    </row>
    <row r="16" spans="1:11" x14ac:dyDescent="0.25">
      <c r="A16" s="2">
        <v>7</v>
      </c>
      <c r="B16" s="3" t="s">
        <v>22</v>
      </c>
      <c r="C16" s="4">
        <f>'2 - QA PGI'!C13</f>
        <v>1696.2185999999999</v>
      </c>
      <c r="D16" s="4">
        <f t="shared" si="0"/>
        <v>1.0142472005810599</v>
      </c>
      <c r="E16" s="30"/>
      <c r="F16" s="4">
        <f>C16/36</f>
        <v>47.11718333333333</v>
      </c>
      <c r="G16" s="4">
        <f>F16*96.11</f>
        <v>4528.432490166666</v>
      </c>
    </row>
    <row r="17" spans="1:7" x14ac:dyDescent="0.25">
      <c r="A17" s="2">
        <v>8</v>
      </c>
      <c r="B17" s="3" t="s">
        <v>23</v>
      </c>
      <c r="C17" s="4">
        <f>'2 - QA PGI'!C14</f>
        <v>80947.07190000001</v>
      </c>
      <c r="D17" s="4">
        <f t="shared" si="0"/>
        <v>48.401981365968275</v>
      </c>
      <c r="E17" s="30">
        <v>4</v>
      </c>
      <c r="F17" s="4"/>
      <c r="G17" s="4">
        <f>E17*C17</f>
        <v>323788.28760000004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0"/>
        <v>0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0"/>
        <v>0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600</v>
      </c>
      <c r="D21" s="4">
        <f t="shared" si="0"/>
        <v>0.35876762602923701</v>
      </c>
      <c r="E21" s="30">
        <v>162.13</v>
      </c>
      <c r="F21" s="4"/>
      <c r="G21" s="4">
        <f t="shared" si="3"/>
        <v>97278</v>
      </c>
    </row>
    <row r="22" spans="1:7" x14ac:dyDescent="0.25">
      <c r="A22" s="15">
        <v>13</v>
      </c>
      <c r="B22" s="5" t="s">
        <v>28</v>
      </c>
      <c r="C22" s="45"/>
      <c r="D22" s="4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3400.1570000000002</v>
      </c>
      <c r="D23" s="4">
        <f t="shared" si="0"/>
        <v>2.0331104250278207</v>
      </c>
      <c r="E23" s="30">
        <v>83.14</v>
      </c>
      <c r="F23" s="4"/>
      <c r="G23" s="4">
        <f>E23*C23</f>
        <v>282689.05298000004</v>
      </c>
    </row>
    <row r="24" spans="1:7" x14ac:dyDescent="0.25">
      <c r="A24" s="14" t="s">
        <v>31</v>
      </c>
      <c r="B24" s="3" t="s">
        <v>32</v>
      </c>
      <c r="C24" s="4">
        <f>'2 - QA PGI'!C21</f>
        <v>21855.897400000002</v>
      </c>
      <c r="D24" s="4">
        <f t="shared" si="0"/>
        <v>13.06864737489429</v>
      </c>
      <c r="E24" s="30">
        <v>121.19</v>
      </c>
      <c r="F24" s="4"/>
      <c r="G24" s="4">
        <f t="shared" ref="G24:G35" si="4">E24*C24</f>
        <v>2648716.205906</v>
      </c>
    </row>
    <row r="25" spans="1:7" x14ac:dyDescent="0.25">
      <c r="A25" s="14" t="s">
        <v>33</v>
      </c>
      <c r="B25" s="3" t="s">
        <v>34</v>
      </c>
      <c r="C25" s="4">
        <f>'2 - QA PGI'!C22</f>
        <v>768.8</v>
      </c>
      <c r="D25" s="4">
        <f t="shared" si="0"/>
        <v>0.45970091815212905</v>
      </c>
      <c r="E25" s="30">
        <v>202.54</v>
      </c>
      <c r="F25" s="4"/>
      <c r="G25" s="4">
        <f t="shared" si="4"/>
        <v>155712.75199999998</v>
      </c>
    </row>
    <row r="26" spans="1:7" x14ac:dyDescent="0.25">
      <c r="A26" s="14" t="s">
        <v>35</v>
      </c>
      <c r="B26" s="3" t="s">
        <v>36</v>
      </c>
      <c r="C26" s="4">
        <f>'2 - QA PGI'!C23</f>
        <v>2378.6693</v>
      </c>
      <c r="D26" s="4">
        <f t="shared" si="0"/>
        <v>1.4223158964493783</v>
      </c>
      <c r="E26" s="30">
        <v>1433.26</v>
      </c>
      <c r="F26" s="4"/>
      <c r="G26" s="4">
        <f t="shared" si="4"/>
        <v>3409251.5609180001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0"/>
        <v>0.3114362502516605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0"/>
        <v>0.11958920867641235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5421.1323000000002</v>
      </c>
      <c r="D29" s="4">
        <f t="shared" si="0"/>
        <v>3.2415446094356959</v>
      </c>
      <c r="E29" s="30">
        <v>146.11000000000001</v>
      </c>
      <c r="F29" s="4"/>
      <c r="G29" s="4">
        <f t="shared" si="4"/>
        <v>792081.64035300014</v>
      </c>
    </row>
    <row r="30" spans="1:7" x14ac:dyDescent="0.25">
      <c r="A30" s="14" t="s">
        <v>43</v>
      </c>
      <c r="B30" s="3" t="s">
        <v>44</v>
      </c>
      <c r="C30" s="4">
        <f>'2 - QA PGI'!C27</f>
        <v>527.30399999999997</v>
      </c>
      <c r="D30" s="4">
        <f t="shared" si="0"/>
        <v>0.31529934045953462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0</v>
      </c>
      <c r="D32" s="4">
        <f t="shared" si="0"/>
        <v>0</v>
      </c>
      <c r="E32" s="30">
        <v>263.77999999999997</v>
      </c>
      <c r="F32" s="4"/>
      <c r="G32" s="4">
        <f t="shared" si="4"/>
        <v>0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0</v>
      </c>
      <c r="D35" s="4">
        <f t="shared" si="0"/>
        <v>0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45" t="str">
        <f>'2 - QA PGI'!C32:D32</f>
        <v>PRESENTE</v>
      </c>
      <c r="D36" s="4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1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413.02170000000001</v>
      </c>
      <c r="D46" s="4">
        <f t="shared" si="0"/>
        <v>0.24696469134593285</v>
      </c>
      <c r="E46" s="4">
        <v>164.74</v>
      </c>
      <c r="F46" s="4"/>
      <c r="G46" s="4">
        <f t="shared" si="5"/>
        <v>68041.194858000003</v>
      </c>
    </row>
    <row r="47" spans="1:7" x14ac:dyDescent="0.25">
      <c r="A47" s="14">
        <v>24</v>
      </c>
      <c r="B47" s="16" t="s">
        <v>65</v>
      </c>
      <c r="C47" s="4">
        <f>'2 - QA PGI'!C43</f>
        <v>869.8728000000001</v>
      </c>
      <c r="D47" s="4">
        <f t="shared" si="0"/>
        <v>0.52013699900567556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77</v>
      </c>
      <c r="C49" s="4">
        <f>'2 - QA PGI'!C45</f>
        <v>8899.5977999999996</v>
      </c>
      <c r="D49" s="4">
        <f t="shared" si="0"/>
        <v>5.3214792922017002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78</v>
      </c>
      <c r="C50" s="4">
        <f>'3 - QA MD'!C30</f>
        <v>0</v>
      </c>
      <c r="D50" s="4">
        <f t="shared" si="0"/>
        <v>0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79</v>
      </c>
      <c r="C51" s="4">
        <f>'3 - QA MD'!C31</f>
        <v>2550.2307000000001</v>
      </c>
      <c r="D51" s="4">
        <f t="shared" si="0"/>
        <v>1.5249003567764656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80</v>
      </c>
      <c r="C52" s="4">
        <f>'2 - QA PGI'!C46</f>
        <v>39725.159299999999</v>
      </c>
      <c r="D52" s="4">
        <f t="shared" si="0"/>
        <v>23.753501826157109</v>
      </c>
      <c r="E52" s="4"/>
      <c r="F52" s="4"/>
      <c r="G52" s="4">
        <f>E52*C52</f>
        <v>0</v>
      </c>
    </row>
    <row r="53" spans="1:7" x14ac:dyDescent="0.25">
      <c r="A53" s="14">
        <v>30</v>
      </c>
      <c r="B53" s="16" t="s">
        <v>92</v>
      </c>
      <c r="C53" s="4">
        <f>'2 - QA PGI'!C47</f>
        <v>0</v>
      </c>
      <c r="D53" s="4">
        <f t="shared" si="0"/>
        <v>0</v>
      </c>
      <c r="E53" s="4"/>
      <c r="F53" s="4"/>
      <c r="G53" s="4">
        <f>E53*C53</f>
        <v>0</v>
      </c>
    </row>
    <row r="54" spans="1:7" ht="15.75" x14ac:dyDescent="0.25">
      <c r="A54" s="6"/>
      <c r="B54" s="7" t="s">
        <v>67</v>
      </c>
      <c r="C54" s="8">
        <f>'3 - QA MD'!C35</f>
        <v>167239.17000000001</v>
      </c>
      <c r="D54" s="8">
        <v>100</v>
      </c>
      <c r="E54" s="8"/>
      <c r="F54" s="8"/>
      <c r="G54" s="10">
        <f>SUM(G4:G53)</f>
        <v>8107217.4465795271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3" workbookViewId="0">
      <selection activeCell="F14" sqref="F14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6" ht="38.25" customHeight="1" x14ac:dyDescent="0.25">
      <c r="A1" s="5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ORIENTE</v>
      </c>
      <c r="B1" s="51"/>
      <c r="C1" s="51"/>
      <c r="D1" s="51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(3*(152.3188+385.7365+126.1647+186.2254+306.1312+310.1307+225.3118+218.5293+92.4366+252.9635+148.0159+175.0405))+(2*69.4212)</f>
        <v>7875.8570999999993</v>
      </c>
      <c r="D3" s="21">
        <f t="shared" ref="D3:D18" si="0">(100*C3)/$C$48</f>
        <v>4.7093375911875182</v>
      </c>
    </row>
    <row r="4" spans="1:6" x14ac:dyDescent="0.25">
      <c r="A4" s="19">
        <v>2</v>
      </c>
      <c r="B4" s="20" t="s">
        <v>9</v>
      </c>
      <c r="C4" s="21">
        <f>19589.53-C3</f>
        <v>11713.6729</v>
      </c>
      <c r="D4" s="21">
        <f t="shared" si="0"/>
        <v>7.0041443640266809</v>
      </c>
    </row>
    <row r="5" spans="1:6" x14ac:dyDescent="0.25">
      <c r="A5" s="19">
        <v>3</v>
      </c>
      <c r="B5" s="20" t="s">
        <v>10</v>
      </c>
      <c r="C5" s="21">
        <v>5570.1067999999996</v>
      </c>
      <c r="D5" s="21">
        <f t="shared" si="0"/>
        <v>3.3306233222755166</v>
      </c>
    </row>
    <row r="6" spans="1:6" x14ac:dyDescent="0.25">
      <c r="A6" s="19" t="s">
        <v>11</v>
      </c>
      <c r="B6" s="20" t="s">
        <v>12</v>
      </c>
      <c r="C6" s="21">
        <v>5078.4312</v>
      </c>
      <c r="D6" s="21">
        <f t="shared" si="0"/>
        <v>3.0366278426280156</v>
      </c>
    </row>
    <row r="7" spans="1:6" x14ac:dyDescent="0.25">
      <c r="A7" s="19" t="s">
        <v>13</v>
      </c>
      <c r="B7" s="20" t="s">
        <v>14</v>
      </c>
      <c r="C7" s="21">
        <f>C5-C6</f>
        <v>491.67559999999958</v>
      </c>
      <c r="D7" s="21">
        <f t="shared" si="0"/>
        <v>0.29399547964750095</v>
      </c>
    </row>
    <row r="8" spans="1:6" x14ac:dyDescent="0.25">
      <c r="A8" s="19">
        <v>4</v>
      </c>
      <c r="B8" s="20" t="s">
        <v>17</v>
      </c>
      <c r="C8" s="21">
        <v>7739.0091000000002</v>
      </c>
      <c r="D8" s="21">
        <f t="shared" si="0"/>
        <v>4.6275098710427702</v>
      </c>
      <c r="F8" s="43"/>
    </row>
    <row r="9" spans="1:6" x14ac:dyDescent="0.25">
      <c r="A9" s="19" t="s">
        <v>18</v>
      </c>
      <c r="B9" s="20" t="s">
        <v>12</v>
      </c>
      <c r="C9" s="21">
        <v>6338.6387000000004</v>
      </c>
      <c r="D9" s="21">
        <f t="shared" si="0"/>
        <v>3.790163931093415</v>
      </c>
    </row>
    <row r="10" spans="1:6" x14ac:dyDescent="0.25">
      <c r="A10" s="19" t="s">
        <v>19</v>
      </c>
      <c r="B10" s="20" t="s">
        <v>14</v>
      </c>
      <c r="C10" s="21">
        <f>C8-C9</f>
        <v>1400.3703999999998</v>
      </c>
      <c r="D10" s="21">
        <f t="shared" si="0"/>
        <v>0.83734593994935502</v>
      </c>
    </row>
    <row r="11" spans="1:6" x14ac:dyDescent="0.25">
      <c r="A11" s="19">
        <v>5</v>
      </c>
      <c r="B11" s="20" t="s">
        <v>20</v>
      </c>
      <c r="C11" s="21">
        <v>4683.7795999999998</v>
      </c>
      <c r="D11" s="21">
        <f t="shared" si="0"/>
        <v>2.8006474798936152</v>
      </c>
    </row>
    <row r="12" spans="1:6" x14ac:dyDescent="0.25">
      <c r="A12" s="19">
        <v>6</v>
      </c>
      <c r="B12" s="20" t="s">
        <v>21</v>
      </c>
      <c r="C12" s="21">
        <v>1158.1583000000001</v>
      </c>
      <c r="D12" s="21">
        <f t="shared" si="0"/>
        <v>0.69251617309509483</v>
      </c>
    </row>
    <row r="13" spans="1:6" x14ac:dyDescent="0.25">
      <c r="A13" s="19">
        <v>7</v>
      </c>
      <c r="B13" s="20" t="s">
        <v>22</v>
      </c>
      <c r="C13" s="21">
        <v>1696.2185999999999</v>
      </c>
      <c r="D13" s="21">
        <f t="shared" si="0"/>
        <v>1.0142472005810599</v>
      </c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80947.07190000001</v>
      </c>
      <c r="D14" s="21">
        <f t="shared" si="0"/>
        <v>48.401981365968275</v>
      </c>
    </row>
    <row r="15" spans="1:6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6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600</v>
      </c>
      <c r="D18" s="21">
        <f t="shared" si="0"/>
        <v>0.35876762602923701</v>
      </c>
    </row>
    <row r="19" spans="1:4" x14ac:dyDescent="0.25">
      <c r="A19" s="22">
        <v>13</v>
      </c>
      <c r="B19" s="23" t="s">
        <v>28</v>
      </c>
      <c r="C19" s="48"/>
      <c r="D19" s="49"/>
    </row>
    <row r="20" spans="1:4" x14ac:dyDescent="0.25">
      <c r="A20" s="24" t="s">
        <v>29</v>
      </c>
      <c r="B20" s="20" t="s">
        <v>30</v>
      </c>
      <c r="C20" s="21">
        <f>2.5*(45.7301+325.6117+300.2316+142.5497+112.0848+165.3787+95.4883+172.9879)</f>
        <v>3400.1570000000002</v>
      </c>
      <c r="D20" s="21">
        <f t="shared" ref="D20:D31" si="1">(100*C20)/$C$48</f>
        <v>2.0331104250278207</v>
      </c>
    </row>
    <row r="21" spans="1:4" x14ac:dyDescent="0.25">
      <c r="A21" s="24" t="s">
        <v>31</v>
      </c>
      <c r="B21" s="20" t="s">
        <v>32</v>
      </c>
      <c r="C21" s="21">
        <f>5126.4684+16729.429</f>
        <v>21855.897400000002</v>
      </c>
      <c r="D21" s="21">
        <f t="shared" si="1"/>
        <v>13.06864737489429</v>
      </c>
    </row>
    <row r="22" spans="1:4" x14ac:dyDescent="0.25">
      <c r="A22" s="24" t="s">
        <v>33</v>
      </c>
      <c r="B22" s="20" t="s">
        <v>34</v>
      </c>
      <c r="C22" s="21">
        <v>768.8</v>
      </c>
      <c r="D22" s="21">
        <f t="shared" si="1"/>
        <v>0.45970091815212905</v>
      </c>
    </row>
    <row r="23" spans="1:4" x14ac:dyDescent="0.25">
      <c r="A23" s="24" t="s">
        <v>35</v>
      </c>
      <c r="B23" s="20" t="s">
        <v>36</v>
      </c>
      <c r="C23" s="21">
        <f>2378.6693</f>
        <v>2378.6693</v>
      </c>
      <c r="D23" s="21">
        <f t="shared" si="1"/>
        <v>1.4223158964493783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1"/>
        <v>0.3114362502516605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1"/>
        <v>0.11958920867641235</v>
      </c>
    </row>
    <row r="26" spans="1:4" x14ac:dyDescent="0.25">
      <c r="A26" s="24" t="s">
        <v>41</v>
      </c>
      <c r="B26" s="20" t="s">
        <v>42</v>
      </c>
      <c r="C26" s="21">
        <v>5421.1323000000002</v>
      </c>
      <c r="D26" s="21">
        <f t="shared" si="1"/>
        <v>3.2415446094356959</v>
      </c>
    </row>
    <row r="27" spans="1:4" x14ac:dyDescent="0.25">
      <c r="A27" s="24" t="s">
        <v>43</v>
      </c>
      <c r="B27" s="20" t="s">
        <v>44</v>
      </c>
      <c r="C27" s="21">
        <v>527.30399999999997</v>
      </c>
      <c r="D27" s="21">
        <f t="shared" si="1"/>
        <v>0.31529934045953462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1"/>
        <v>0</v>
      </c>
    </row>
    <row r="29" spans="1:4" x14ac:dyDescent="0.25">
      <c r="A29" s="25" t="s">
        <v>47</v>
      </c>
      <c r="B29" s="20" t="s">
        <v>48</v>
      </c>
      <c r="C29" s="21">
        <v>0</v>
      </c>
      <c r="D29" s="21">
        <f t="shared" si="1"/>
        <v>0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1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1"/>
        <v>0</v>
      </c>
    </row>
    <row r="32" spans="1:4" x14ac:dyDescent="0.25">
      <c r="A32" s="24">
        <v>14</v>
      </c>
      <c r="B32" s="20" t="s">
        <v>54</v>
      </c>
      <c r="C32" s="48" t="str">
        <f>'3 - QA MD'!C34:D34</f>
        <v>PRESENTE</v>
      </c>
      <c r="D32" s="4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ref="D33:D47" si="2">(100*C33)/$C$48</f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2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2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2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2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2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2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2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2"/>
        <v>0</v>
      </c>
    </row>
    <row r="42" spans="1:4" x14ac:dyDescent="0.25">
      <c r="A42" s="24">
        <v>24</v>
      </c>
      <c r="B42" s="26" t="s">
        <v>64</v>
      </c>
      <c r="C42" s="21">
        <v>413.02170000000001</v>
      </c>
      <c r="D42" s="21">
        <f t="shared" si="2"/>
        <v>0.24696469134593285</v>
      </c>
    </row>
    <row r="43" spans="1:4" x14ac:dyDescent="0.25">
      <c r="A43" s="24">
        <v>25</v>
      </c>
      <c r="B43" s="26" t="s">
        <v>65</v>
      </c>
      <c r="C43" s="21">
        <f>1394.9943-(3*175.0405)</f>
        <v>869.8728000000001</v>
      </c>
      <c r="D43" s="21">
        <f t="shared" si="2"/>
        <v>0.52013699900567556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2"/>
        <v>0</v>
      </c>
    </row>
    <row r="45" spans="1:4" x14ac:dyDescent="0.25">
      <c r="A45" s="24">
        <v>27</v>
      </c>
      <c r="B45" s="26" t="s">
        <v>81</v>
      </c>
      <c r="C45" s="21">
        <v>8899.5977999999996</v>
      </c>
      <c r="D45" s="21">
        <f t="shared" si="2"/>
        <v>5.3214792922017002</v>
      </c>
    </row>
    <row r="46" spans="1:4" x14ac:dyDescent="0.25">
      <c r="A46" s="24">
        <v>28</v>
      </c>
      <c r="B46" s="26" t="s">
        <v>80</v>
      </c>
      <c r="C46" s="21">
        <v>39725.159299999999</v>
      </c>
      <c r="D46" s="21">
        <f t="shared" si="2"/>
        <v>23.753501826157109</v>
      </c>
    </row>
    <row r="47" spans="1:4" x14ac:dyDescent="0.25">
      <c r="A47" s="24">
        <v>29</v>
      </c>
      <c r="B47" s="26" t="s">
        <v>92</v>
      </c>
      <c r="C47" s="21">
        <v>0</v>
      </c>
      <c r="D47" s="21">
        <f t="shared" si="2"/>
        <v>0</v>
      </c>
    </row>
    <row r="48" spans="1:4" x14ac:dyDescent="0.25">
      <c r="A48" s="27"/>
      <c r="B48" s="28" t="s">
        <v>67</v>
      </c>
      <c r="C48" s="29">
        <f>'3 - QA MD'!C35</f>
        <v>167239.17000000001</v>
      </c>
      <c r="D48" s="29">
        <v>100</v>
      </c>
    </row>
    <row r="51" spans="2:2" x14ac:dyDescent="0.25">
      <c r="B51" t="s">
        <v>111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workbookViewId="0">
      <selection activeCell="C36" sqref="C36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4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ORIENTE</v>
      </c>
      <c r="B1" s="44"/>
      <c r="C1" s="44"/>
      <c r="D1" s="44"/>
    </row>
    <row r="2" spans="1:4" x14ac:dyDescent="0.25">
      <c r="A2" s="44"/>
      <c r="B2" s="44"/>
      <c r="C2" s="44"/>
      <c r="D2" s="4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((154.6286+393.2775+632.3705+766.2572+100.0689+408.362+175.0405)*3)+(69.4212*2)</f>
        <v>8028.8580000000002</v>
      </c>
      <c r="D5" s="4">
        <f>(C5*100)/$C$35</f>
        <v>4.8008238739764133</v>
      </c>
    </row>
    <row r="6" spans="1:4" x14ac:dyDescent="0.25">
      <c r="A6" s="2">
        <v>2</v>
      </c>
      <c r="B6" s="16" t="s">
        <v>9</v>
      </c>
      <c r="C6" s="4">
        <f>20019.9676-(((154.6286+393.2775+632.3705+766.2572+100.0689+408.362)*3)+(69.4212*2))</f>
        <v>12516.231100000001</v>
      </c>
      <c r="D6" s="4">
        <f>(C6*100)/$C$35</f>
        <v>7.4840308643005109</v>
      </c>
    </row>
    <row r="7" spans="1:4" x14ac:dyDescent="0.25">
      <c r="A7" s="2">
        <v>3</v>
      </c>
      <c r="B7" s="16" t="s">
        <v>10</v>
      </c>
      <c r="C7" s="4">
        <v>6084.4917999999998</v>
      </c>
      <c r="D7" s="4">
        <f>(C7*100)/$C$35</f>
        <v>3.6381977978005984</v>
      </c>
    </row>
    <row r="8" spans="1:4" x14ac:dyDescent="0.25">
      <c r="A8" s="2" t="s">
        <v>11</v>
      </c>
      <c r="B8" s="16" t="s">
        <v>12</v>
      </c>
      <c r="C8" s="4">
        <v>5641.2668000000003</v>
      </c>
      <c r="D8" s="4">
        <f>(C8*100)/$C$35</f>
        <v>3.3731731627225847</v>
      </c>
    </row>
    <row r="9" spans="1:4" x14ac:dyDescent="0.25">
      <c r="A9" s="2" t="s">
        <v>13</v>
      </c>
      <c r="B9" s="16" t="s">
        <v>14</v>
      </c>
      <c r="C9" s="4">
        <f>C7-C8</f>
        <v>443.22499999999945</v>
      </c>
      <c r="D9" s="4">
        <f>(C9*100)/$C$35</f>
        <v>0.26502463507801394</v>
      </c>
    </row>
    <row r="10" spans="1:4" x14ac:dyDescent="0.25">
      <c r="A10" s="2" t="s">
        <v>15</v>
      </c>
      <c r="B10" s="16" t="s">
        <v>16</v>
      </c>
      <c r="C10" s="45" t="s">
        <v>110</v>
      </c>
      <c r="D10" s="46"/>
    </row>
    <row r="11" spans="1:4" x14ac:dyDescent="0.25">
      <c r="A11" s="2">
        <v>4</v>
      </c>
      <c r="B11" s="16" t="s">
        <v>20</v>
      </c>
      <c r="C11" s="4">
        <v>5351.1629999999996</v>
      </c>
      <c r="D11" s="4">
        <f>(C11*100)/$C$35</f>
        <v>3.1997067433424831</v>
      </c>
    </row>
    <row r="12" spans="1:4" x14ac:dyDescent="0.25">
      <c r="A12" s="2">
        <v>5</v>
      </c>
      <c r="B12" s="3" t="s">
        <v>82</v>
      </c>
      <c r="C12" s="4">
        <f>C35-(C5+C6+C7+C11+C13+C14+C15+C17+C18+C19+C20+C21+C22+C23+C24+C25+C26+C27+C28+C29+C30+C31)</f>
        <v>117558.82590000003</v>
      </c>
      <c r="D12" s="4">
        <f>(C12*100)/$C$35</f>
        <v>70.293834811545651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(C13*100)/$C$35</f>
        <v>0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(C14*100)/$C$35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(C15*100)/$C$35</f>
        <v>0</v>
      </c>
    </row>
    <row r="16" spans="1:4" x14ac:dyDescent="0.25">
      <c r="A16" s="15">
        <v>9</v>
      </c>
      <c r="B16" s="5" t="s">
        <v>28</v>
      </c>
      <c r="C16" s="45"/>
      <c r="D16" s="46"/>
    </row>
    <row r="17" spans="1:4" x14ac:dyDescent="0.25">
      <c r="A17" s="14" t="s">
        <v>83</v>
      </c>
      <c r="B17" s="16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84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85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86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87</v>
      </c>
      <c r="B21" s="16" t="s">
        <v>44</v>
      </c>
      <c r="C21" s="4">
        <v>2182.0945999999999</v>
      </c>
      <c r="D21" s="4">
        <f t="shared" si="0"/>
        <v>1.3047748323553625</v>
      </c>
    </row>
    <row r="22" spans="1:4" x14ac:dyDescent="0.25">
      <c r="A22" s="14">
        <v>10</v>
      </c>
      <c r="B22" s="16" t="s">
        <v>88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0</v>
      </c>
      <c r="D23" s="4">
        <f t="shared" si="0"/>
        <v>0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f>1394.9943-(175.0405*3)</f>
        <v>869.8728000000001</v>
      </c>
      <c r="D28" s="4">
        <f t="shared" si="0"/>
        <v>0.52013699900567556</v>
      </c>
    </row>
    <row r="29" spans="1:4" x14ac:dyDescent="0.25">
      <c r="A29" s="14">
        <v>17</v>
      </c>
      <c r="B29" s="16" t="s">
        <v>77</v>
      </c>
      <c r="C29" s="4">
        <v>12097.402099999999</v>
      </c>
      <c r="D29" s="4">
        <f t="shared" si="0"/>
        <v>7.2335937208968444</v>
      </c>
    </row>
    <row r="30" spans="1:4" x14ac:dyDescent="0.25">
      <c r="A30" s="14">
        <v>18</v>
      </c>
      <c r="B30" s="16" t="s">
        <v>78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79</v>
      </c>
      <c r="C31" s="4">
        <v>2550.2307000000001</v>
      </c>
      <c r="D31" s="4">
        <f t="shared" si="0"/>
        <v>1.5249003567764656</v>
      </c>
    </row>
    <row r="32" spans="1:4" x14ac:dyDescent="0.25">
      <c r="A32" s="14">
        <v>20</v>
      </c>
      <c r="B32" s="16" t="s">
        <v>108</v>
      </c>
      <c r="C32" s="4">
        <v>0</v>
      </c>
      <c r="D32" s="4">
        <f t="shared" si="0"/>
        <v>0</v>
      </c>
    </row>
    <row r="33" spans="1:5" x14ac:dyDescent="0.25">
      <c r="A33" s="14">
        <v>21</v>
      </c>
      <c r="B33" s="16" t="s">
        <v>80</v>
      </c>
      <c r="C33" s="4">
        <v>40005.237000000001</v>
      </c>
      <c r="D33" s="4">
        <f t="shared" si="0"/>
        <v>23.920973178711662</v>
      </c>
    </row>
    <row r="34" spans="1:5" x14ac:dyDescent="0.25">
      <c r="A34" s="14">
        <v>22</v>
      </c>
      <c r="B34" s="16" t="s">
        <v>54</v>
      </c>
      <c r="C34" s="45" t="s">
        <v>70</v>
      </c>
      <c r="D34" s="46"/>
    </row>
    <row r="35" spans="1:5" x14ac:dyDescent="0.25">
      <c r="A35" s="6"/>
      <c r="B35" s="7" t="s">
        <v>89</v>
      </c>
      <c r="C35" s="8">
        <v>167239.17000000001</v>
      </c>
      <c r="D35" s="8">
        <f t="shared" si="0"/>
        <v>100</v>
      </c>
    </row>
    <row r="36" spans="1:5" x14ac:dyDescent="0.25">
      <c r="A36" s="6"/>
      <c r="B36" s="7" t="s">
        <v>90</v>
      </c>
      <c r="C36" s="8">
        <v>0</v>
      </c>
      <c r="D36" s="8">
        <f>(C36*100)/$C$37</f>
        <v>0</v>
      </c>
    </row>
    <row r="37" spans="1:5" x14ac:dyDescent="0.25">
      <c r="A37" s="6"/>
      <c r="B37" s="7" t="s">
        <v>91</v>
      </c>
      <c r="C37" s="8">
        <f>C35+C36</f>
        <v>167239.17000000001</v>
      </c>
      <c r="D37" s="8">
        <f>(C37*100)/$C$37</f>
        <v>100</v>
      </c>
    </row>
    <row r="39" spans="1:5" ht="15.75" thickBot="1" x14ac:dyDescent="0.3"/>
    <row r="40" spans="1:5" x14ac:dyDescent="0.25">
      <c r="B40" s="34" t="s">
        <v>107</v>
      </c>
    </row>
    <row r="41" spans="1:5" x14ac:dyDescent="0.25">
      <c r="B41" s="35" t="s">
        <v>71</v>
      </c>
      <c r="E41" s="40"/>
    </row>
    <row r="42" spans="1:5" x14ac:dyDescent="0.25">
      <c r="B42" s="36" t="s">
        <v>93</v>
      </c>
      <c r="E42" s="41"/>
    </row>
    <row r="43" spans="1:5" x14ac:dyDescent="0.25">
      <c r="B43" s="36" t="s">
        <v>97</v>
      </c>
      <c r="E43" s="42"/>
    </row>
    <row r="44" spans="1:5" x14ac:dyDescent="0.25">
      <c r="B44" s="36" t="s">
        <v>94</v>
      </c>
      <c r="E44" s="42"/>
    </row>
    <row r="45" spans="1:5" x14ac:dyDescent="0.25">
      <c r="B45" s="36" t="s">
        <v>95</v>
      </c>
      <c r="E45" s="42"/>
    </row>
    <row r="46" spans="1:5" x14ac:dyDescent="0.25">
      <c r="B46" s="36" t="s">
        <v>96</v>
      </c>
      <c r="E46" s="42"/>
    </row>
    <row r="47" spans="1:5" x14ac:dyDescent="0.25">
      <c r="B47" s="36" t="s">
        <v>74</v>
      </c>
      <c r="E47" s="42"/>
    </row>
    <row r="48" spans="1:5" x14ac:dyDescent="0.25">
      <c r="B48" s="36" t="s">
        <v>72</v>
      </c>
      <c r="E48" s="42"/>
    </row>
    <row r="49" spans="2:5" x14ac:dyDescent="0.25">
      <c r="B49" s="36" t="s">
        <v>73</v>
      </c>
      <c r="E49" s="42"/>
    </row>
    <row r="50" spans="2:5" x14ac:dyDescent="0.25">
      <c r="B50" s="37" t="s">
        <v>76</v>
      </c>
      <c r="E50" s="42"/>
    </row>
    <row r="51" spans="2:5" x14ac:dyDescent="0.25">
      <c r="B51" s="38"/>
      <c r="E51" s="42"/>
    </row>
    <row r="52" spans="2:5" x14ac:dyDescent="0.25">
      <c r="B52" s="35" t="s">
        <v>71</v>
      </c>
      <c r="D52" s="42"/>
    </row>
    <row r="53" spans="2:5" x14ac:dyDescent="0.25">
      <c r="B53" s="36" t="s">
        <v>98</v>
      </c>
      <c r="D53" s="42"/>
    </row>
    <row r="54" spans="2:5" x14ac:dyDescent="0.25">
      <c r="B54" s="36" t="s">
        <v>99</v>
      </c>
      <c r="D54" s="42"/>
    </row>
    <row r="55" spans="2:5" x14ac:dyDescent="0.25">
      <c r="B55" s="36" t="s">
        <v>94</v>
      </c>
      <c r="D55" s="42"/>
    </row>
    <row r="56" spans="2:5" x14ac:dyDescent="0.25">
      <c r="B56" s="36" t="s">
        <v>100</v>
      </c>
      <c r="D56" s="42"/>
    </row>
    <row r="57" spans="2:5" x14ac:dyDescent="0.25">
      <c r="B57" s="36" t="s">
        <v>75</v>
      </c>
      <c r="D57" s="42"/>
    </row>
    <row r="58" spans="2:5" x14ac:dyDescent="0.25">
      <c r="B58" s="36" t="s">
        <v>74</v>
      </c>
      <c r="D58" s="42"/>
    </row>
    <row r="59" spans="2:5" x14ac:dyDescent="0.25">
      <c r="B59" s="36" t="s">
        <v>72</v>
      </c>
      <c r="D59" s="42"/>
    </row>
    <row r="60" spans="2:5" x14ac:dyDescent="0.25">
      <c r="B60" s="36" t="s">
        <v>73</v>
      </c>
      <c r="D60" s="42"/>
    </row>
    <row r="61" spans="2:5" x14ac:dyDescent="0.25">
      <c r="B61" s="37" t="s">
        <v>101</v>
      </c>
    </row>
    <row r="62" spans="2:5" x14ac:dyDescent="0.25">
      <c r="B62" s="38"/>
    </row>
    <row r="63" spans="2:5" x14ac:dyDescent="0.25">
      <c r="B63" s="35" t="s">
        <v>71</v>
      </c>
    </row>
    <row r="64" spans="2:5" x14ac:dyDescent="0.25">
      <c r="B64" s="36" t="s">
        <v>102</v>
      </c>
      <c r="E64" s="42"/>
    </row>
    <row r="65" spans="2:5" x14ac:dyDescent="0.25">
      <c r="B65" s="36" t="s">
        <v>103</v>
      </c>
      <c r="E65" s="42"/>
    </row>
    <row r="66" spans="2:5" x14ac:dyDescent="0.25">
      <c r="B66" s="36" t="s">
        <v>104</v>
      </c>
      <c r="E66" s="42"/>
    </row>
    <row r="67" spans="2:5" x14ac:dyDescent="0.25">
      <c r="B67" s="36" t="s">
        <v>105</v>
      </c>
      <c r="E67" s="42"/>
    </row>
    <row r="68" spans="2:5" x14ac:dyDescent="0.25">
      <c r="B68" s="36" t="s">
        <v>75</v>
      </c>
      <c r="E68" s="42"/>
    </row>
    <row r="69" spans="2:5" x14ac:dyDescent="0.25">
      <c r="B69" s="36" t="s">
        <v>74</v>
      </c>
      <c r="E69" s="42"/>
    </row>
    <row r="70" spans="2:5" x14ac:dyDescent="0.25">
      <c r="B70" s="36" t="s">
        <v>72</v>
      </c>
      <c r="E70" s="42"/>
    </row>
    <row r="71" spans="2:5" x14ac:dyDescent="0.25">
      <c r="B71" s="36" t="s">
        <v>73</v>
      </c>
      <c r="E71" s="42"/>
    </row>
    <row r="72" spans="2:5" ht="15.75" thickBot="1" x14ac:dyDescent="0.3">
      <c r="B72" s="39" t="s">
        <v>106</v>
      </c>
      <c r="E72" s="42"/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2021-02-15T20:31:29Z</dcterms:modified>
</cp:coreProperties>
</file>