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1760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J6" i="1" l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G52" i="1" s="1"/>
  <c r="C51" i="1"/>
  <c r="G51" i="1" s="1"/>
  <c r="C50" i="1"/>
  <c r="G50" i="1" s="1"/>
  <c r="C38" i="1"/>
  <c r="G38" i="1" s="1"/>
  <c r="C39" i="1"/>
  <c r="G39" i="1" s="1"/>
  <c r="C40" i="1"/>
  <c r="C41" i="1"/>
  <c r="G41" i="1" s="1"/>
  <c r="C42" i="1"/>
  <c r="G42" i="1" s="1"/>
  <c r="C43" i="1"/>
  <c r="G43" i="1" s="1"/>
  <c r="C44" i="1"/>
  <c r="G44" i="1" s="1"/>
  <c r="C45" i="1"/>
  <c r="C46" i="1"/>
  <c r="C47" i="1"/>
  <c r="G47" i="1" s="1"/>
  <c r="C48" i="1"/>
  <c r="G48" i="1" s="1"/>
  <c r="C49" i="1"/>
  <c r="G49" i="1" s="1"/>
  <c r="C37" i="1"/>
  <c r="G37" i="1" s="1"/>
  <c r="C36" i="1"/>
  <c r="C35" i="1"/>
  <c r="G35" i="1" s="1"/>
  <c r="C24" i="1"/>
  <c r="C25" i="1"/>
  <c r="C26" i="1"/>
  <c r="G26" i="1" s="1"/>
  <c r="C27" i="1"/>
  <c r="G27" i="1" s="1"/>
  <c r="C28" i="1"/>
  <c r="G28" i="1" s="1"/>
  <c r="C29" i="1"/>
  <c r="G29" i="1" s="1"/>
  <c r="C30" i="1"/>
  <c r="C31" i="1"/>
  <c r="C32" i="1"/>
  <c r="C33" i="1"/>
  <c r="G33" i="1" s="1"/>
  <c r="C34" i="1"/>
  <c r="G34" i="1" s="1"/>
  <c r="C23" i="1"/>
  <c r="G23" i="1" s="1"/>
  <c r="C12" i="1"/>
  <c r="G12" i="1" s="1"/>
  <c r="C13" i="1"/>
  <c r="C14" i="1"/>
  <c r="G14" i="1" s="1"/>
  <c r="C15" i="1"/>
  <c r="F15" i="1" s="1"/>
  <c r="G15" i="1" s="1"/>
  <c r="C16" i="1"/>
  <c r="C17" i="1"/>
  <c r="G17" i="1" s="1"/>
  <c r="C18" i="1"/>
  <c r="G18" i="1" s="1"/>
  <c r="C19" i="1"/>
  <c r="G19" i="1" s="1"/>
  <c r="C20" i="1"/>
  <c r="G20" i="1" s="1"/>
  <c r="C21" i="1"/>
  <c r="C11" i="1"/>
  <c r="F11" i="1" s="1"/>
  <c r="G11" i="1" s="1"/>
  <c r="C10" i="1"/>
  <c r="C6" i="1"/>
  <c r="G6" i="1" s="1"/>
  <c r="C7" i="1"/>
  <c r="C8" i="1"/>
  <c r="G8" i="1" s="1"/>
  <c r="C9" i="1"/>
  <c r="G9" i="1" s="1"/>
  <c r="C5" i="1"/>
  <c r="G5" i="1" s="1"/>
  <c r="C54" i="1"/>
  <c r="G53" i="1"/>
  <c r="G46" i="1"/>
  <c r="G45" i="1"/>
  <c r="G40" i="1"/>
  <c r="G32" i="1"/>
  <c r="G31" i="1"/>
  <c r="G30" i="1"/>
  <c r="G25" i="1"/>
  <c r="G24" i="1"/>
  <c r="G21" i="1"/>
  <c r="F16" i="1"/>
  <c r="G16" i="1" s="1"/>
  <c r="G13" i="1"/>
  <c r="G7" i="1"/>
  <c r="K6" i="1" l="1"/>
  <c r="G54" i="1"/>
  <c r="C3" i="2"/>
  <c r="C4" i="2"/>
  <c r="C21" i="2"/>
  <c r="C32" i="2" l="1"/>
  <c r="C29" i="2"/>
  <c r="C10" i="2" l="1"/>
  <c r="C7" i="2"/>
  <c r="C48" i="2" l="1"/>
  <c r="C14" i="2" l="1"/>
  <c r="D14" i="2" s="1"/>
  <c r="D34" i="2"/>
  <c r="D36" i="2"/>
  <c r="D38" i="2"/>
  <c r="D40" i="2"/>
  <c r="D42" i="2"/>
  <c r="D44" i="2"/>
  <c r="D46" i="2"/>
  <c r="D33" i="2"/>
  <c r="D22" i="2"/>
  <c r="D24" i="2"/>
  <c r="D26" i="2"/>
  <c r="D28" i="2"/>
  <c r="D30" i="2"/>
  <c r="D20" i="2"/>
  <c r="D5" i="2"/>
  <c r="D9" i="2"/>
  <c r="D11" i="2"/>
  <c r="D13" i="2"/>
  <c r="D15" i="2"/>
  <c r="D17" i="2"/>
  <c r="D35" i="2"/>
  <c r="D37" i="2"/>
  <c r="D39" i="2"/>
  <c r="D41" i="2"/>
  <c r="D43" i="2"/>
  <c r="D45" i="2"/>
  <c r="D47" i="2"/>
  <c r="D23" i="2"/>
  <c r="D25" i="2"/>
  <c r="D27" i="2"/>
  <c r="D31" i="2"/>
  <c r="D6" i="2"/>
  <c r="D8" i="2"/>
  <c r="D12" i="2"/>
  <c r="D16" i="2"/>
  <c r="D18" i="2"/>
  <c r="D29" i="2"/>
  <c r="D21" i="2"/>
  <c r="D3" i="2"/>
  <c r="D4" i="2"/>
  <c r="D7" i="2"/>
  <c r="D10" i="2"/>
  <c r="C6" i="3"/>
  <c r="C5" i="3"/>
  <c r="C35" i="3" l="1"/>
  <c r="C37" i="3" s="1"/>
  <c r="D18" i="3" l="1"/>
  <c r="D37" i="3"/>
  <c r="D36" i="3"/>
  <c r="D23" i="3"/>
  <c r="D27" i="3"/>
  <c r="D30" i="3"/>
  <c r="D31" i="3"/>
  <c r="D26" i="3" l="1"/>
  <c r="D21" i="3"/>
  <c r="D29" i="3"/>
  <c r="D19" i="3"/>
  <c r="D25" i="3"/>
  <c r="D32" i="3"/>
  <c r="D33" i="3"/>
  <c r="D24" i="3"/>
  <c r="D22" i="3"/>
  <c r="D35" i="3"/>
  <c r="D20" i="3"/>
  <c r="D17" i="3"/>
  <c r="D13" i="3"/>
  <c r="D14" i="3"/>
  <c r="D15" i="3"/>
  <c r="D11" i="3"/>
  <c r="D7" i="3"/>
  <c r="D8" i="3"/>
  <c r="D28" i="3"/>
  <c r="C9" i="3"/>
  <c r="D9" i="3" s="1"/>
  <c r="D6" i="3"/>
  <c r="A1" i="3"/>
  <c r="D5" i="3" l="1"/>
  <c r="C12" i="3"/>
  <c r="D12" i="3" s="1"/>
  <c r="A1" i="2"/>
</calcChain>
</file>

<file path=xl/sharedStrings.xml><?xml version="1.0" encoding="utf-8"?>
<sst xmlns="http://schemas.openxmlformats.org/spreadsheetml/2006/main" count="195" uniqueCount="91">
  <si>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</si>
  <si>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</si>
  <si>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</si>
  <si>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</si>
  <si>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</si>
  <si>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</si>
  <si>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</si>
  <si>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</si>
  <si>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</si>
  <si>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</si>
  <si>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</si>
  <si>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</si>
  <si>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</si>
  <si>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</si>
  <si>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</si>
  <si>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</si>
  <si>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</si>
  <si>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</si>
  <si>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</si>
  <si>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</si>
  <si>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</si>
  <si>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</si>
  <si>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</si>
  <si>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</si>
  <si>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</si>
  <si>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</si>
  <si>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</si>
  <si>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</si>
  <si>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</si>
  <si>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</si>
  <si>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</si>
  <si>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</si>
  <si>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</si>
  <si>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</si>
  <si>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</si>
  <si>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</si>
  <si>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</si>
  <si>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</si>
  <si>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</si>
  <si>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</si>
  <si>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</si>
  <si>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</si>
  <si>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</si>
  <si>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</si>
  <si>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</si>
  <si>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</si>
  <si>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</si>
  <si>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</si>
  <si>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</si>
  <si>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</si>
  <si>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</si>
  <si>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</si>
  <si>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</si>
  <si>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</si>
  <si>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</si>
  <si>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</si>
  <si>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</si>
  <si>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</si>
  <si>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</si>
  <si>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</si>
  <si>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</si>
  <si>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</si>
  <si>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</si>
  <si>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</si>
  <si>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</si>
  <si>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</si>
  <si>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</si>
  <si>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</si>
  <si>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</si>
  <si>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</si>
  <si>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</si>
  <si>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</si>
  <si>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</si>
  <si>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</si>
  <si>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</si>
  <si>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</si>
  <si>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</si>
  <si>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</si>
  <si>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</si>
  <si>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</si>
  <si>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</si>
  <si>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</si>
  <si>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</si>
  <si>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</si>
  <si>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</si>
  <si>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</si>
  <si>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IPAUSSURAMA TRECHO 1</t>
  </si>
  <si>
    <t>AUSENTE</t>
  </si>
  <si>
    <t>EQUIPAMENTO PÚBLICO INSTITUCIONAL (DUTO)</t>
  </si>
  <si>
    <t>INICIAL</t>
  </si>
  <si>
    <t>edificações = instalações da fazenda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</si>
</sst>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J15" sqref="J15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4" t="s">
        <v>86</v>
      </c>
      <c r="B1" s="34"/>
      <c r="C1" s="34"/>
      <c r="D1" s="34"/>
      <c r="E1" s="34"/>
      <c r="F1" s="34"/>
      <c r="G1" s="34"/>
    </row>
    <row r="2" spans="1:11" x14ac:dyDescent="0.25">
      <c r="A2" s="34"/>
      <c r="B2" s="34"/>
      <c r="C2" s="34"/>
      <c r="D2" s="34"/>
      <c r="E2" s="34"/>
      <c r="F2" s="34"/>
      <c r="G2" s="3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7" t="s">
        <v>68</v>
      </c>
      <c r="K4" s="37"/>
    </row>
    <row r="5" spans="1:11" x14ac:dyDescent="0.25">
      <c r="A5" s="2">
        <v>1</v>
      </c>
      <c r="B5" s="3" t="s">
        <v>8</v>
      </c>
      <c r="C5" s="4">
        <f>'2 - QA PGI'!C3</f>
        <v>3919.6093000000001</v>
      </c>
      <c r="D5" s="4">
        <f>(100*C5)/$C$54</f>
        <v>2.6575515991003833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6973.0072</v>
      </c>
      <c r="D6" s="4">
        <f t="shared" ref="D6:D53" si="0">(100*C6)/$C$54</f>
        <v>4.7277993842137498</v>
      </c>
      <c r="E6" s="30"/>
      <c r="F6" s="4"/>
      <c r="G6" s="4">
        <f t="shared" ref="G6:G9" si="1">E6*C6</f>
        <v>0</v>
      </c>
      <c r="J6" s="32">
        <f>C54</f>
        <v>147489.49</v>
      </c>
      <c r="K6" s="32">
        <f>(100*J6)/C54</f>
        <v>100</v>
      </c>
    </row>
    <row r="7" spans="1:11" x14ac:dyDescent="0.25">
      <c r="A7" s="2">
        <v>3</v>
      </c>
      <c r="B7" s="3" t="s">
        <v>10</v>
      </c>
      <c r="C7" s="4">
        <f>'2 - QA PGI'!C5</f>
        <v>14317.493399999999</v>
      </c>
      <c r="D7" s="4">
        <f t="shared" si="0"/>
        <v>9.7074668845895395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11280.8735</v>
      </c>
      <c r="D8" s="4">
        <f t="shared" si="0"/>
        <v>7.6485948252990772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3036.6198999999997</v>
      </c>
      <c r="D9" s="4">
        <f t="shared" si="0"/>
        <v>2.0588720592904619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5" t="str">
        <f>'3 - QA MD'!C10:D10</f>
        <v>INICIAL</v>
      </c>
      <c r="D10" s="3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19897.0949</v>
      </c>
      <c r="D11" s="4">
        <f t="shared" si="0"/>
        <v>13.490517120914854</v>
      </c>
      <c r="E11" s="30"/>
      <c r="F11" s="4">
        <f>C11/4</f>
        <v>4974.273725</v>
      </c>
      <c r="G11" s="4">
        <f>F11*40</f>
        <v>198970.94899999999</v>
      </c>
    </row>
    <row r="12" spans="1:11" x14ac:dyDescent="0.25">
      <c r="A12" s="2" t="s">
        <v>18</v>
      </c>
      <c r="B12" s="3" t="s">
        <v>12</v>
      </c>
      <c r="C12" s="4">
        <f>'2 - QA PGI'!C9</f>
        <v>15139.535</v>
      </c>
      <c r="D12" s="4">
        <f t="shared" si="0"/>
        <v>10.264822937553042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4757.5599000000002</v>
      </c>
      <c r="D13" s="4">
        <f t="shared" si="0"/>
        <v>3.2256941833618114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0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0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830.20730000000003</v>
      </c>
      <c r="D16" s="4">
        <f t="shared" si="0"/>
        <v>0.56289251525651096</v>
      </c>
      <c r="E16" s="30"/>
      <c r="F16" s="4">
        <f>C16/36</f>
        <v>23.06131388888889</v>
      </c>
      <c r="G16" s="4">
        <f>F16*96.11</f>
        <v>2216.4228778611114</v>
      </c>
    </row>
    <row r="17" spans="1:7" x14ac:dyDescent="0.25">
      <c r="A17" s="2">
        <v>8</v>
      </c>
      <c r="B17" s="3" t="s">
        <v>23</v>
      </c>
      <c r="C17" s="4">
        <f>'2 - QA PGI'!C14</f>
        <v>27682.392299999992</v>
      </c>
      <c r="D17" s="4">
        <f t="shared" si="0"/>
        <v>18.769060968344249</v>
      </c>
      <c r="E17" s="30">
        <v>4</v>
      </c>
      <c r="F17" s="4"/>
      <c r="G17" s="4">
        <f>E17*C17</f>
        <v>110729.56919999997</v>
      </c>
    </row>
    <row r="18" spans="1:7" x14ac:dyDescent="0.25">
      <c r="A18" s="2">
        <v>9</v>
      </c>
      <c r="B18" s="3" t="s">
        <v>24</v>
      </c>
      <c r="C18" s="4">
        <f>'2 - QA PGI'!C15</f>
        <v>445.71530000000001</v>
      </c>
      <c r="D18" s="4">
        <f t="shared" si="0"/>
        <v>0.30220139753686859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589.24279999999999</v>
      </c>
      <c r="D20" s="4">
        <f t="shared" si="0"/>
        <v>0.39951511121233113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300</v>
      </c>
      <c r="D21" s="4">
        <f t="shared" si="0"/>
        <v>0.20340432392843721</v>
      </c>
      <c r="E21" s="30">
        <v>162.13</v>
      </c>
      <c r="F21" s="4"/>
      <c r="G21" s="4">
        <f t="shared" si="3"/>
        <v>48639</v>
      </c>
    </row>
    <row r="22" spans="1:7" x14ac:dyDescent="0.25">
      <c r="A22" s="15">
        <v>13</v>
      </c>
      <c r="B22" s="5" t="s">
        <v>28</v>
      </c>
      <c r="C22" s="35"/>
      <c r="D22" s="3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0</v>
      </c>
      <c r="D23" s="4">
        <f t="shared" si="0"/>
        <v>0</v>
      </c>
      <c r="E23" s="30">
        <v>83.14</v>
      </c>
      <c r="F23" s="4"/>
      <c r="G23" s="4">
        <f>E23*C23</f>
        <v>0</v>
      </c>
    </row>
    <row r="24" spans="1:7" x14ac:dyDescent="0.25">
      <c r="A24" s="14" t="s">
        <v>31</v>
      </c>
      <c r="B24" s="3" t="s">
        <v>32</v>
      </c>
      <c r="C24" s="4">
        <f>'2 - QA PGI'!C21</f>
        <v>11389.5579</v>
      </c>
      <c r="D24" s="4">
        <f t="shared" si="0"/>
        <v>7.7222844149776373</v>
      </c>
      <c r="E24" s="30">
        <v>121.19</v>
      </c>
      <c r="F24" s="4"/>
      <c r="G24" s="4">
        <f t="shared" ref="G24:G35" si="4">E24*C24</f>
        <v>1380300.5219010001</v>
      </c>
    </row>
    <row r="25" spans="1:7" x14ac:dyDescent="0.25">
      <c r="A25" s="14" t="s">
        <v>33</v>
      </c>
      <c r="B25" s="3" t="s">
        <v>34</v>
      </c>
      <c r="C25" s="4">
        <f>'2 - QA PGI'!C22</f>
        <v>573.4</v>
      </c>
      <c r="D25" s="4">
        <f t="shared" si="0"/>
        <v>0.38877346446855299</v>
      </c>
      <c r="E25" s="30">
        <v>202.54</v>
      </c>
      <c r="F25" s="4"/>
      <c r="G25" s="4">
        <f t="shared" si="4"/>
        <v>116136.43599999999</v>
      </c>
    </row>
    <row r="26" spans="1:7" x14ac:dyDescent="0.25">
      <c r="A26" s="14" t="s">
        <v>35</v>
      </c>
      <c r="B26" s="3" t="s">
        <v>36</v>
      </c>
      <c r="C26" s="4">
        <f>'2 - QA PGI'!C23</f>
        <v>953.78120000000001</v>
      </c>
      <c r="D26" s="4">
        <f t="shared" si="0"/>
        <v>0.64667740053884515</v>
      </c>
      <c r="E26" s="30">
        <v>1433.26</v>
      </c>
      <c r="F26" s="4"/>
      <c r="G26" s="4">
        <f t="shared" si="4"/>
        <v>1367016.4427120001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0"/>
        <v>0.35313933216529531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0"/>
        <v>0.13560288261895814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0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144</v>
      </c>
      <c r="D32" s="4">
        <f t="shared" si="0"/>
        <v>9.7634075485649868E-2</v>
      </c>
      <c r="E32" s="30">
        <v>263.77999999999997</v>
      </c>
      <c r="F32" s="4"/>
      <c r="G32" s="4">
        <f t="shared" si="4"/>
        <v>37984.319999999992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94.972499999999997</v>
      </c>
      <c r="D35" s="4">
        <f t="shared" si="0"/>
        <v>6.4392723847645009E-2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5" t="str">
        <f>'2 - QA PGI'!C32:D32</f>
        <v>AUSENTE</v>
      </c>
      <c r="D36" s="3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1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1284.375</v>
      </c>
      <c r="D46" s="4">
        <f t="shared" si="0"/>
        <v>0.8708247618186219</v>
      </c>
      <c r="E46" s="4">
        <v>164.74</v>
      </c>
      <c r="F46" s="4"/>
      <c r="G46" s="4">
        <f t="shared" si="5"/>
        <v>211587.9375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70</v>
      </c>
      <c r="C49" s="4">
        <f>'2 - QA PGI'!C45</f>
        <v>57468.77</v>
      </c>
      <c r="D49" s="4">
        <f t="shared" si="0"/>
        <v>38.964654362829513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71</v>
      </c>
      <c r="C50" s="4">
        <f>'3 - QA MD'!C30</f>
        <v>380.2328</v>
      </c>
      <c r="D50" s="4">
        <f t="shared" si="0"/>
        <v>0.25780331873138895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72</v>
      </c>
      <c r="C51" s="4">
        <f>'3 - QA MD'!C31</f>
        <v>2527.3213999999998</v>
      </c>
      <c r="D51" s="4">
        <f t="shared" si="0"/>
        <v>1.7135603357229048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73</v>
      </c>
      <c r="C52" s="4">
        <f>'2 - QA PGI'!C46</f>
        <v>0</v>
      </c>
      <c r="D52" s="4">
        <f t="shared" si="0"/>
        <v>0</v>
      </c>
      <c r="E52" s="4"/>
      <c r="F52" s="4"/>
      <c r="G52" s="4">
        <f>E52*C52</f>
        <v>0</v>
      </c>
    </row>
    <row r="53" spans="1:7" x14ac:dyDescent="0.25">
      <c r="A53" s="14">
        <v>30</v>
      </c>
      <c r="B53" s="16" t="s">
        <v>85</v>
      </c>
      <c r="C53" s="4">
        <f>'2 - QA PGI'!C47</f>
        <v>0</v>
      </c>
      <c r="D53" s="4">
        <f t="shared" si="0"/>
        <v>0</v>
      </c>
      <c r="E53" s="4"/>
      <c r="F53" s="4"/>
      <c r="G53" s="4">
        <f>E53*C53</f>
        <v>0</v>
      </c>
    </row>
    <row r="54" spans="1:7" ht="15.75" x14ac:dyDescent="0.25">
      <c r="A54" s="6"/>
      <c r="B54" s="7" t="s">
        <v>67</v>
      </c>
      <c r="C54" s="8">
        <f>'3 - QA MD'!C35</f>
        <v>147489.49</v>
      </c>
      <c r="D54" s="8">
        <v>100</v>
      </c>
      <c r="E54" s="8"/>
      <c r="F54" s="8"/>
      <c r="G54" s="10">
        <f>SUM(G4:G53)</f>
        <v>3718229.8667148608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10" workbookViewId="0">
      <selection activeCell="B20" sqref="B20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0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IPAUSSURAMA TRECHO 1</v>
      </c>
      <c r="B1" s="41"/>
      <c r="C1" s="41"/>
      <c r="D1" s="41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(3*(272.9408+86.7356+250.7006+190.2931))+(2*(40+400.2037+69.314+249.2818))</f>
        <v>3919.6093000000001</v>
      </c>
      <c r="D3" s="21">
        <f t="shared" ref="D3:D18" si="0">(100*C3)/$C$48</f>
        <v>2.6575515991003833</v>
      </c>
    </row>
    <row r="4" spans="1:4" x14ac:dyDescent="0.25">
      <c r="A4" s="19">
        <v>2</v>
      </c>
      <c r="B4" s="20" t="s">
        <v>9</v>
      </c>
      <c r="C4" s="21">
        <f>10892.6165-C3</f>
        <v>6973.0072</v>
      </c>
      <c r="D4" s="21">
        <f t="shared" si="0"/>
        <v>4.7277993842137498</v>
      </c>
    </row>
    <row r="5" spans="1:4" x14ac:dyDescent="0.25">
      <c r="A5" s="19">
        <v>3</v>
      </c>
      <c r="B5" s="20" t="s">
        <v>10</v>
      </c>
      <c r="C5" s="21">
        <v>14317.493399999999</v>
      </c>
      <c r="D5" s="21">
        <f t="shared" si="0"/>
        <v>9.7074668845895395</v>
      </c>
    </row>
    <row r="6" spans="1:4" x14ac:dyDescent="0.25">
      <c r="A6" s="19" t="s">
        <v>11</v>
      </c>
      <c r="B6" s="20" t="s">
        <v>12</v>
      </c>
      <c r="C6" s="21">
        <v>11280.8735</v>
      </c>
      <c r="D6" s="21">
        <f t="shared" si="0"/>
        <v>7.6485948252990772</v>
      </c>
    </row>
    <row r="7" spans="1:4" x14ac:dyDescent="0.25">
      <c r="A7" s="19" t="s">
        <v>13</v>
      </c>
      <c r="B7" s="20" t="s">
        <v>14</v>
      </c>
      <c r="C7" s="21">
        <f>C5-C6</f>
        <v>3036.6198999999997</v>
      </c>
      <c r="D7" s="21">
        <f t="shared" si="0"/>
        <v>2.0588720592904619</v>
      </c>
    </row>
    <row r="8" spans="1:4" x14ac:dyDescent="0.25">
      <c r="A8" s="19">
        <v>4</v>
      </c>
      <c r="B8" s="20" t="s">
        <v>17</v>
      </c>
      <c r="C8" s="21">
        <v>19897.0949</v>
      </c>
      <c r="D8" s="21">
        <f t="shared" si="0"/>
        <v>13.490517120914854</v>
      </c>
    </row>
    <row r="9" spans="1:4" x14ac:dyDescent="0.25">
      <c r="A9" s="19" t="s">
        <v>18</v>
      </c>
      <c r="B9" s="20" t="s">
        <v>12</v>
      </c>
      <c r="C9" s="21">
        <v>15139.535</v>
      </c>
      <c r="D9" s="21">
        <f t="shared" si="0"/>
        <v>10.264822937553042</v>
      </c>
    </row>
    <row r="10" spans="1:4" x14ac:dyDescent="0.25">
      <c r="A10" s="19" t="s">
        <v>19</v>
      </c>
      <c r="B10" s="20" t="s">
        <v>14</v>
      </c>
      <c r="C10" s="21">
        <f>C8-C9</f>
        <v>4757.5599000000002</v>
      </c>
      <c r="D10" s="21">
        <f t="shared" si="0"/>
        <v>3.2256941833618114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4" x14ac:dyDescent="0.25">
      <c r="A13" s="19">
        <v>7</v>
      </c>
      <c r="B13" s="20" t="s">
        <v>22</v>
      </c>
      <c r="C13" s="21">
        <v>830.20730000000003</v>
      </c>
      <c r="D13" s="21">
        <f t="shared" si="0"/>
        <v>0.56289251525651096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27682.392299999992</v>
      </c>
      <c r="D14" s="21">
        <f t="shared" si="0"/>
        <v>18.769060968344249</v>
      </c>
    </row>
    <row r="15" spans="1:4" x14ac:dyDescent="0.25">
      <c r="A15" s="19">
        <v>9</v>
      </c>
      <c r="B15" s="20" t="s">
        <v>24</v>
      </c>
      <c r="C15" s="21">
        <v>445.71530000000001</v>
      </c>
      <c r="D15" s="21">
        <f t="shared" si="0"/>
        <v>0.30220139753686859</v>
      </c>
    </row>
    <row r="16" spans="1:4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589.24279999999999</v>
      </c>
      <c r="D17" s="21">
        <f t="shared" si="0"/>
        <v>0.39951511121233113</v>
      </c>
    </row>
    <row r="18" spans="1:4" x14ac:dyDescent="0.25">
      <c r="A18" s="19">
        <v>12</v>
      </c>
      <c r="B18" s="20" t="s">
        <v>27</v>
      </c>
      <c r="C18" s="21">
        <v>300</v>
      </c>
      <c r="D18" s="21">
        <f t="shared" si="0"/>
        <v>0.20340432392843721</v>
      </c>
    </row>
    <row r="19" spans="1:4" x14ac:dyDescent="0.25">
      <c r="A19" s="22">
        <v>13</v>
      </c>
      <c r="B19" s="23" t="s">
        <v>28</v>
      </c>
      <c r="C19" s="38"/>
      <c r="D19" s="39"/>
    </row>
    <row r="20" spans="1:4" x14ac:dyDescent="0.25">
      <c r="A20" s="24" t="s">
        <v>29</v>
      </c>
      <c r="B20" s="20" t="s">
        <v>30</v>
      </c>
      <c r="C20" s="21">
        <v>0</v>
      </c>
      <c r="D20" s="21">
        <f t="shared" ref="D20:D31" si="1">(100*C20)/$C$48</f>
        <v>0</v>
      </c>
    </row>
    <row r="21" spans="1:4" x14ac:dyDescent="0.25">
      <c r="A21" s="24" t="s">
        <v>31</v>
      </c>
      <c r="B21" s="20" t="s">
        <v>32</v>
      </c>
      <c r="C21" s="21">
        <f>3854.48+7535.0779</f>
        <v>11389.5579</v>
      </c>
      <c r="D21" s="21">
        <f t="shared" si="1"/>
        <v>7.7222844149776373</v>
      </c>
    </row>
    <row r="22" spans="1:4" x14ac:dyDescent="0.25">
      <c r="A22" s="24" t="s">
        <v>33</v>
      </c>
      <c r="B22" s="20" t="s">
        <v>34</v>
      </c>
      <c r="C22" s="21">
        <v>573.4</v>
      </c>
      <c r="D22" s="21">
        <f t="shared" si="1"/>
        <v>0.38877346446855299</v>
      </c>
    </row>
    <row r="23" spans="1:4" x14ac:dyDescent="0.25">
      <c r="A23" s="24" t="s">
        <v>35</v>
      </c>
      <c r="B23" s="20" t="s">
        <v>36</v>
      </c>
      <c r="C23" s="21">
        <v>953.78120000000001</v>
      </c>
      <c r="D23" s="21">
        <f t="shared" si="1"/>
        <v>0.64667740053884515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1"/>
        <v>0.35313933216529531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1"/>
        <v>0.13560288261895814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1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1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1"/>
        <v>0</v>
      </c>
    </row>
    <row r="29" spans="1:4" x14ac:dyDescent="0.25">
      <c r="A29" s="25" t="s">
        <v>47</v>
      </c>
      <c r="B29" s="20" t="s">
        <v>48</v>
      </c>
      <c r="C29" s="21">
        <f>72+72</f>
        <v>144</v>
      </c>
      <c r="D29" s="21">
        <f t="shared" si="1"/>
        <v>9.7634075485649868E-2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1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1"/>
        <v>0</v>
      </c>
    </row>
    <row r="32" spans="1:4" x14ac:dyDescent="0.25">
      <c r="A32" s="24">
        <v>14</v>
      </c>
      <c r="B32" s="20" t="s">
        <v>54</v>
      </c>
      <c r="C32" s="38" t="str">
        <f>'3 - QA MD'!C34:D34</f>
        <v>AUSENTE</v>
      </c>
      <c r="D32" s="39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ref="D33:D47" si="2">(100*C33)/$C$48</f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2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2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2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2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2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2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2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2"/>
        <v>0</v>
      </c>
    </row>
    <row r="42" spans="1:4" x14ac:dyDescent="0.25">
      <c r="A42" s="24">
        <v>24</v>
      </c>
      <c r="B42" s="26" t="s">
        <v>64</v>
      </c>
      <c r="C42" s="21">
        <v>1284.375</v>
      </c>
      <c r="D42" s="21">
        <f t="shared" si="2"/>
        <v>0.8708247618186219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2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2"/>
        <v>0</v>
      </c>
    </row>
    <row r="45" spans="1:4" x14ac:dyDescent="0.25">
      <c r="A45" s="24">
        <v>27</v>
      </c>
      <c r="B45" s="26" t="s">
        <v>74</v>
      </c>
      <c r="C45" s="21">
        <v>57468.77</v>
      </c>
      <c r="D45" s="21">
        <f t="shared" si="2"/>
        <v>38.964654362829513</v>
      </c>
    </row>
    <row r="46" spans="1:4" x14ac:dyDescent="0.25">
      <c r="A46" s="24">
        <v>28</v>
      </c>
      <c r="B46" s="26" t="s">
        <v>73</v>
      </c>
      <c r="C46" s="21">
        <v>0</v>
      </c>
      <c r="D46" s="21">
        <f t="shared" si="2"/>
        <v>0</v>
      </c>
    </row>
    <row r="47" spans="1:4" x14ac:dyDescent="0.25">
      <c r="A47" s="24">
        <v>29</v>
      </c>
      <c r="B47" s="26" t="s">
        <v>85</v>
      </c>
      <c r="C47" s="21">
        <v>0</v>
      </c>
      <c r="D47" s="21">
        <f t="shared" si="2"/>
        <v>0</v>
      </c>
    </row>
    <row r="48" spans="1:4" x14ac:dyDescent="0.25">
      <c r="A48" s="27"/>
      <c r="B48" s="28" t="s">
        <v>67</v>
      </c>
      <c r="C48" s="29">
        <f>'3 - QA MD'!C35</f>
        <v>147489.49</v>
      </c>
      <c r="D48" s="29">
        <v>100</v>
      </c>
    </row>
    <row r="51" spans="2:2" x14ac:dyDescent="0.25">
      <c r="B51" t="s">
        <v>90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C35" sqref="C35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IPAUSSURAMA TRECHO 1</v>
      </c>
      <c r="B1" s="34"/>
      <c r="C1" s="34"/>
      <c r="D1" s="34"/>
    </row>
    <row r="2" spans="1:4" x14ac:dyDescent="0.25">
      <c r="A2" s="34"/>
      <c r="B2" s="34"/>
      <c r="C2" s="34"/>
      <c r="D2" s="3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(((276.8187+95.2217+466.4477)*3)+((35.068+400.2037+321.0961)*2))</f>
        <v>4028.1999000000001</v>
      </c>
      <c r="D5" s="4">
        <f>(C5*100)/$C$35</f>
        <v>2.7311775910269946</v>
      </c>
    </row>
    <row r="6" spans="1:4" x14ac:dyDescent="0.25">
      <c r="A6" s="2">
        <v>2</v>
      </c>
      <c r="B6" s="16" t="s">
        <v>9</v>
      </c>
      <c r="C6" s="4">
        <f>11175.8457 - C5</f>
        <v>7147.6458000000002</v>
      </c>
      <c r="D6" s="4">
        <f>(C6*100)/$C$35</f>
        <v>4.8462068720964462</v>
      </c>
    </row>
    <row r="7" spans="1:4" x14ac:dyDescent="0.25">
      <c r="A7" s="2">
        <v>3</v>
      </c>
      <c r="B7" s="16" t="s">
        <v>10</v>
      </c>
      <c r="C7" s="4">
        <v>15165.5836</v>
      </c>
      <c r="D7" s="4">
        <f>(C7*100)/$C$35</f>
        <v>10.282484263793984</v>
      </c>
    </row>
    <row r="8" spans="1:4" x14ac:dyDescent="0.25">
      <c r="A8" s="2" t="s">
        <v>11</v>
      </c>
      <c r="B8" s="16" t="s">
        <v>12</v>
      </c>
      <c r="C8" s="4">
        <v>11570.265799999999</v>
      </c>
      <c r="D8" s="4">
        <f>(C8*100)/$C$35</f>
        <v>7.8448069757377281</v>
      </c>
    </row>
    <row r="9" spans="1:4" x14ac:dyDescent="0.25">
      <c r="A9" s="2" t="s">
        <v>13</v>
      </c>
      <c r="B9" s="16" t="s">
        <v>14</v>
      </c>
      <c r="C9" s="4">
        <f>C7-C8</f>
        <v>3595.3178000000007</v>
      </c>
      <c r="D9" s="4">
        <f>(C9*100)/$C$35</f>
        <v>2.4376772880562547</v>
      </c>
    </row>
    <row r="10" spans="1:4" x14ac:dyDescent="0.25">
      <c r="A10" s="2" t="s">
        <v>15</v>
      </c>
      <c r="B10" s="16" t="s">
        <v>16</v>
      </c>
      <c r="C10" s="35" t="s">
        <v>89</v>
      </c>
      <c r="D10" s="36"/>
    </row>
    <row r="11" spans="1:4" x14ac:dyDescent="0.25">
      <c r="A11" s="2">
        <v>4</v>
      </c>
      <c r="B11" s="16" t="s">
        <v>20</v>
      </c>
      <c r="C11" s="4">
        <v>0</v>
      </c>
      <c r="D11" s="4">
        <f>(C11*100)/$C$35</f>
        <v>0</v>
      </c>
    </row>
    <row r="12" spans="1:4" x14ac:dyDescent="0.25">
      <c r="A12" s="2">
        <v>5</v>
      </c>
      <c r="B12" s="3" t="s">
        <v>75</v>
      </c>
      <c r="C12" s="4">
        <f>C35-(C5+C6+C7+C11+C13+C14+C15+C17+C18+C19+C20+C21+C22+C23+C24+C25+C26+C27+C28+C29+C30+C31)</f>
        <v>48782.898100000006</v>
      </c>
      <c r="D12" s="4">
        <f>(C12*100)/$C$35</f>
        <v>33.075508024334482</v>
      </c>
    </row>
    <row r="13" spans="1:4" x14ac:dyDescent="0.25">
      <c r="A13" s="2">
        <v>6</v>
      </c>
      <c r="B13" s="16" t="s">
        <v>24</v>
      </c>
      <c r="C13" s="4">
        <v>103.4499</v>
      </c>
      <c r="D13" s="4">
        <f>(C13*100)/$C$35</f>
        <v>7.0140523233214791E-2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(C14*100)/$C$35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(C15*100)/$C$35</f>
        <v>0</v>
      </c>
    </row>
    <row r="16" spans="1:4" x14ac:dyDescent="0.25">
      <c r="A16" s="15">
        <v>9</v>
      </c>
      <c r="B16" s="5" t="s">
        <v>28</v>
      </c>
      <c r="C16" s="35"/>
      <c r="D16" s="36"/>
    </row>
    <row r="17" spans="1:4" x14ac:dyDescent="0.25">
      <c r="A17" s="14" t="s">
        <v>76</v>
      </c>
      <c r="B17" s="16" t="s">
        <v>34</v>
      </c>
      <c r="C17" s="4">
        <v>0</v>
      </c>
      <c r="D17" s="4">
        <f t="shared" ref="D17:D35" si="0">(C17*100)/$C$35</f>
        <v>0</v>
      </c>
    </row>
    <row r="18" spans="1:4" x14ac:dyDescent="0.25">
      <c r="A18" s="14" t="s">
        <v>77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78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79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80</v>
      </c>
      <c r="B21" s="16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16" t="s">
        <v>81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94.972499999999997</v>
      </c>
      <c r="D23" s="4">
        <f t="shared" si="0"/>
        <v>6.4392723847645009E-2</v>
      </c>
    </row>
    <row r="24" spans="1:4" x14ac:dyDescent="0.25">
      <c r="A24" s="14">
        <v>12</v>
      </c>
      <c r="B24" s="16" t="s">
        <v>55</v>
      </c>
      <c r="C24" s="4">
        <v>752.68179999999995</v>
      </c>
      <c r="D24" s="4">
        <f t="shared" si="0"/>
        <v>0.51032910887413063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70</v>
      </c>
      <c r="C29" s="4">
        <v>68506.504199999996</v>
      </c>
      <c r="D29" s="4">
        <f t="shared" si="0"/>
        <v>46.448397238338814</v>
      </c>
    </row>
    <row r="30" spans="1:4" x14ac:dyDescent="0.25">
      <c r="A30" s="14">
        <v>18</v>
      </c>
      <c r="B30" s="16" t="s">
        <v>71</v>
      </c>
      <c r="C30" s="4">
        <v>380.2328</v>
      </c>
      <c r="D30" s="4">
        <f t="shared" si="0"/>
        <v>0.25780331873138895</v>
      </c>
    </row>
    <row r="31" spans="1:4" x14ac:dyDescent="0.25">
      <c r="A31" s="14">
        <v>19</v>
      </c>
      <c r="B31" s="16" t="s">
        <v>72</v>
      </c>
      <c r="C31" s="4">
        <v>2527.3213999999998</v>
      </c>
      <c r="D31" s="4">
        <f t="shared" si="0"/>
        <v>1.7135603357229048</v>
      </c>
    </row>
    <row r="32" spans="1:4" x14ac:dyDescent="0.25">
      <c r="A32" s="14">
        <v>20</v>
      </c>
      <c r="B32" s="16" t="s">
        <v>88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73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5" t="s">
        <v>87</v>
      </c>
      <c r="D34" s="36"/>
    </row>
    <row r="35" spans="1:4" x14ac:dyDescent="0.25">
      <c r="A35" s="6"/>
      <c r="B35" s="7" t="s">
        <v>82</v>
      </c>
      <c r="C35" s="8">
        <f>147489.49</f>
        <v>147489.49</v>
      </c>
      <c r="D35" s="8">
        <f t="shared" si="0"/>
        <v>100</v>
      </c>
    </row>
    <row r="36" spans="1:4" x14ac:dyDescent="0.25">
      <c r="A36" s="6"/>
      <c r="B36" s="7" t="s">
        <v>83</v>
      </c>
      <c r="C36" s="8">
        <v>0</v>
      </c>
      <c r="D36" s="8">
        <f>(C36*100)/$C$37</f>
        <v>0</v>
      </c>
    </row>
    <row r="37" spans="1:4" x14ac:dyDescent="0.25">
      <c r="A37" s="6"/>
      <c r="B37" s="7" t="s">
        <v>84</v>
      </c>
      <c r="C37" s="8">
        <f>C35+C36</f>
        <v>147489.49</v>
      </c>
      <c r="D37" s="8">
        <f>(C37*100)/$C$37</f>
        <v>100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2021-02-15T18:39:36Z</dcterms:modified>
</cp:coreProperties>
</file>