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1840" windowHeight="12855"/>
  </bookViews>
  <sheets>
    <sheet name="1 - QA Completo" sheetId="1" r:id="rId1"/>
    <sheet name="2 - QA PGI" sheetId="2" r:id="rId2"/>
    <sheet name="3 - QA MD" sheetId="3" r:id="rId3"/>
  </sheets>
  <calcPr calcId="145621"/>
</workbook>
</file>

<file path=xl/calcChain.xml><?xml version="1.0" encoding="utf-8"?>
<calcChain xmlns="http://schemas.openxmlformats.org/spreadsheetml/2006/main">
  <c r="G54" i="1" l="1"/>
  <c r="G48" i="1"/>
  <c r="G47" i="1"/>
  <c r="G46" i="1"/>
  <c r="G45" i="1"/>
  <c r="G44" i="1"/>
  <c r="G43" i="1"/>
  <c r="G42" i="1"/>
  <c r="G41" i="1"/>
  <c r="G40" i="1"/>
  <c r="G39" i="1"/>
  <c r="G38" i="1"/>
  <c r="G37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1" i="1"/>
  <c r="G20" i="1"/>
  <c r="G19" i="1"/>
  <c r="G18" i="1"/>
  <c r="G17" i="1"/>
  <c r="F16" i="1"/>
  <c r="G16" i="1" s="1"/>
  <c r="G15" i="1"/>
  <c r="F15" i="1"/>
  <c r="G14" i="1"/>
  <c r="G13" i="1"/>
  <c r="G12" i="1"/>
  <c r="G11" i="1"/>
  <c r="F11" i="1"/>
  <c r="G9" i="1"/>
  <c r="G8" i="1"/>
  <c r="G7" i="1"/>
  <c r="G6" i="1"/>
  <c r="G5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37" i="1"/>
  <c r="D24" i="1"/>
  <c r="D25" i="1"/>
  <c r="D26" i="1"/>
  <c r="D27" i="1"/>
  <c r="D28" i="1"/>
  <c r="D29" i="1"/>
  <c r="D30" i="1"/>
  <c r="D31" i="1"/>
  <c r="D32" i="1"/>
  <c r="D33" i="1"/>
  <c r="D34" i="1"/>
  <c r="D35" i="1"/>
  <c r="D23" i="1"/>
  <c r="D12" i="1"/>
  <c r="D13" i="1"/>
  <c r="D14" i="1"/>
  <c r="D15" i="1"/>
  <c r="D16" i="1"/>
  <c r="D17" i="1"/>
  <c r="D18" i="1"/>
  <c r="D19" i="1"/>
  <c r="D20" i="1"/>
  <c r="D21" i="1"/>
  <c r="D11" i="1"/>
  <c r="D6" i="1"/>
  <c r="D7" i="1"/>
  <c r="D8" i="1"/>
  <c r="D9" i="1"/>
  <c r="D5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1" i="1"/>
  <c r="C20" i="1"/>
  <c r="C19" i="1"/>
  <c r="C18" i="1"/>
  <c r="C17" i="1"/>
  <c r="C16" i="1"/>
  <c r="C15" i="1"/>
  <c r="C14" i="1"/>
  <c r="C13" i="1"/>
  <c r="C12" i="1"/>
  <c r="C11" i="1"/>
  <c r="C9" i="1"/>
  <c r="C8" i="1"/>
  <c r="C7" i="1"/>
  <c r="C6" i="1"/>
  <c r="C5" i="1"/>
  <c r="D34" i="2" l="1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33" i="2"/>
  <c r="D21" i="2"/>
  <c r="D22" i="2"/>
  <c r="D23" i="2"/>
  <c r="D24" i="2"/>
  <c r="D25" i="2"/>
  <c r="D26" i="2"/>
  <c r="D27" i="2"/>
  <c r="D28" i="2"/>
  <c r="D29" i="2"/>
  <c r="D30" i="2"/>
  <c r="D31" i="2"/>
  <c r="D20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3" i="2"/>
  <c r="C14" i="2"/>
  <c r="C21" i="2"/>
  <c r="C4" i="2"/>
  <c r="C3" i="2"/>
  <c r="C54" i="1"/>
  <c r="C48" i="2"/>
  <c r="C34" i="3" l="1"/>
  <c r="D34" i="3" s="1"/>
  <c r="D36" i="3"/>
  <c r="D35" i="3"/>
  <c r="D32" i="3" l="1"/>
  <c r="C15" i="3" l="1"/>
  <c r="C6" i="3"/>
  <c r="C5" i="3"/>
  <c r="C12" i="3"/>
  <c r="D12" i="3" s="1"/>
  <c r="A1" i="3"/>
  <c r="D24" i="3" l="1"/>
  <c r="D23" i="3"/>
  <c r="D17" i="3"/>
  <c r="D22" i="3"/>
  <c r="D21" i="3"/>
  <c r="D6" i="3"/>
  <c r="D29" i="3"/>
  <c r="D15" i="3"/>
  <c r="D28" i="3"/>
  <c r="D20" i="3"/>
  <c r="D8" i="3"/>
  <c r="D7" i="3"/>
  <c r="D31" i="3"/>
  <c r="D30" i="3"/>
  <c r="D11" i="3"/>
  <c r="D14" i="3"/>
  <c r="D27" i="3"/>
  <c r="D19" i="3"/>
  <c r="D5" i="3"/>
  <c r="D13" i="3"/>
  <c r="D26" i="3"/>
  <c r="D18" i="3"/>
  <c r="D9" i="3"/>
  <c r="D25" i="3"/>
  <c r="C32" i="2" l="1"/>
  <c r="J6" i="1"/>
</calcChain>
</file>

<file path=xl/sharedStrings.xml><?xml version="1.0" encoding="utf-8"?>
<sst xmlns="http://schemas.openxmlformats.org/spreadsheetml/2006/main" count="218" uniqueCount="101">
  <si>
    <t>VALOR</t>
  </si>
  <si>
    <t>ITEM</t>
  </si>
  <si>
    <t>CATEGORIA</t>
  </si>
  <si>
    <t>ÁREA (m²)</t>
  </si>
  <si>
    <t>ÁREA (%)</t>
  </si>
  <si>
    <t>M²</t>
  </si>
  <si>
    <t>MUDAS</t>
  </si>
  <si>
    <t>TOTAL</t>
  </si>
  <si>
    <t>CURSO D'ÁGUA REGULAR</t>
  </si>
  <si>
    <t>CALHA SAZONAL - VEGETAÇÃO DE DESENVOLVIMENTO ESPONTÂNEO</t>
  </si>
  <si>
    <t>FLORESTA NATIVA - EXISTENTE</t>
  </si>
  <si>
    <t>3.1</t>
  </si>
  <si>
    <t>EM APP</t>
  </si>
  <si>
    <t>3.2</t>
  </si>
  <si>
    <t>FORA DE APP</t>
  </si>
  <si>
    <t>3.3</t>
  </si>
  <si>
    <t>ESTÁGIO DE REGENERAÇÃO</t>
  </si>
  <si>
    <t>FLORESTA NATIVA - À RECOMPOR</t>
  </si>
  <si>
    <t>4.1</t>
  </si>
  <si>
    <t>4.2</t>
  </si>
  <si>
    <t>BOSQUE</t>
  </si>
  <si>
    <t>ARBORIZAÇÃO PROPOSTA - POMAR</t>
  </si>
  <si>
    <t>ARBORIZAÇÃO PROPOSTA - PAISAGÍSTICA</t>
  </si>
  <si>
    <t>GRAMADO</t>
  </si>
  <si>
    <t>HORTA COMUNITÁRIA</t>
  </si>
  <si>
    <t>CAMPO DE FUTEBOL</t>
  </si>
  <si>
    <t>TRILHA</t>
  </si>
  <si>
    <t>OUTROS EQUIPAMENTOS DE LAZER/ESPORTE PERMEÁVEIS</t>
  </si>
  <si>
    <t>ÁREAS PAVIMENTADAS</t>
  </si>
  <si>
    <t>13.1</t>
  </si>
  <si>
    <t>CICLOVIA</t>
  </si>
  <si>
    <t>13.2</t>
  </si>
  <si>
    <t>PASSEIO PÚBLICO, PRAÇA DE CONVIVÊNCIA E PARACICLO</t>
  </si>
  <si>
    <t>13.3</t>
  </si>
  <si>
    <t>ACADEMIA (ESTAÇÃO DE GINÁSTICA E ATI)</t>
  </si>
  <si>
    <t>13.4</t>
  </si>
  <si>
    <t>EDIFICAÇÕES</t>
  </si>
  <si>
    <t>13.5</t>
  </si>
  <si>
    <t>EQUIPAMENTOS DE LAZER/ESPORTE (QUADRAS)</t>
  </si>
  <si>
    <t>13.5.1</t>
  </si>
  <si>
    <t>EQUIPAMENTOS DE LAZER/ESPORTE (PISTA DE SKATE)</t>
  </si>
  <si>
    <t>13.6</t>
  </si>
  <si>
    <t>VIA COMPARTILHADA</t>
  </si>
  <si>
    <t>13.7</t>
  </si>
  <si>
    <t>VIA ASFALTADA EXISTENTE</t>
  </si>
  <si>
    <t>13.8</t>
  </si>
  <si>
    <t>VIA ASFALTADA PROPOSTA</t>
  </si>
  <si>
    <t>13.9</t>
  </si>
  <si>
    <t>PONTO VERDE</t>
  </si>
  <si>
    <t>13.10</t>
  </si>
  <si>
    <t>ARQUIBANCADA</t>
  </si>
  <si>
    <t>13.11</t>
  </si>
  <si>
    <t>LOMBOFAIXA</t>
  </si>
  <si>
    <t>OCUPAÇÃO IRREGULAR</t>
  </si>
  <si>
    <t>ÁREA CONTAMINADA (RAIO 500m)</t>
  </si>
  <si>
    <t>EQUIPAMENTOS PÚBLICOS EXISTENTES</t>
  </si>
  <si>
    <t>GRAMADO COM ARBORIZAÇÃO</t>
  </si>
  <si>
    <t>FLORESTA NATIVA - REFLORESTAMENTO</t>
  </si>
  <si>
    <t>18.1</t>
  </si>
  <si>
    <t>18.2</t>
  </si>
  <si>
    <t>BAMBUZAL</t>
  </si>
  <si>
    <t>PONTO COMERCIAL</t>
  </si>
  <si>
    <t>BREJO</t>
  </si>
  <si>
    <t>ESPELHO D'ÁGUA</t>
  </si>
  <si>
    <t>DECK</t>
  </si>
  <si>
    <t>TRECHO DE CANALIZAÇÃO ABERTA</t>
  </si>
  <si>
    <t>FAIXA DE AREIA</t>
  </si>
  <si>
    <t>ÁREA TOTAL DO PARQUE</t>
  </si>
  <si>
    <t>DOMINIALIDADE (ÁREA PÚBLICA)</t>
  </si>
  <si>
    <t>ÁREA (m2)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</si>
  <si>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PROENÇA</t>
  </si>
  <si>
    <t>PRESENTE</t>
  </si>
  <si>
    <t>Áreas Contaminadas e Reabilitadas - Ano 2019</t>
  </si>
  <si>
    <r>
      <t>Seq:</t>
    </r>
    <r>
      <rPr>
        <sz val="9"/>
        <color rgb="FF333333"/>
        <rFont val="Arial"/>
        <family val="2"/>
      </rPr>
      <t> 45360</t>
    </r>
  </si>
  <si>
    <r>
      <t>Razao_Social:</t>
    </r>
    <r>
      <rPr>
        <sz val="9"/>
        <color rgb="FF333333"/>
        <rFont val="Arial"/>
        <family val="2"/>
      </rPr>
      <t> COMERCIAL DE COMBUSTÍVEIS GUARANI US LTDA.</t>
    </r>
  </si>
  <si>
    <r>
      <t>Endereco:</t>
    </r>
    <r>
      <rPr>
        <sz val="9"/>
        <color rgb="FF333333"/>
        <rFont val="Arial"/>
        <family val="2"/>
      </rPr>
      <t> AV. PRINCESA D`OESTE</t>
    </r>
  </si>
  <si>
    <r>
      <t>Numero:</t>
    </r>
    <r>
      <rPr>
        <sz val="9"/>
        <color rgb="FF333333"/>
        <rFont val="Arial"/>
        <family val="2"/>
      </rPr>
      <t> 1440</t>
    </r>
  </si>
  <si>
    <t>Complemento:</t>
  </si>
  <si>
    <r>
      <t>Atividade:</t>
    </r>
    <r>
      <rPr>
        <sz val="9"/>
        <color rgb="FF333333"/>
        <rFont val="Arial"/>
        <family val="2"/>
      </rPr>
      <t> Posto de serviço</t>
    </r>
  </si>
  <si>
    <r>
      <t>Num_Regional:</t>
    </r>
    <r>
      <rPr>
        <sz val="9"/>
        <color rgb="FF333333"/>
        <rFont val="Arial"/>
        <family val="2"/>
      </rPr>
      <t> 5</t>
    </r>
  </si>
  <si>
    <r>
      <t>Nome_Regional:</t>
    </r>
    <r>
      <rPr>
        <sz val="9"/>
        <color rgb="FF333333"/>
        <rFont val="Arial"/>
        <family val="2"/>
      </rPr>
      <t> Campinas</t>
    </r>
  </si>
  <si>
    <r>
      <t>Classificacao:</t>
    </r>
    <r>
      <rPr>
        <sz val="9"/>
        <color rgb="FF333333"/>
        <rFont val="Arial"/>
        <family val="2"/>
      </rPr>
      <t> em processo de monitoramento para encerramento (AME)</t>
    </r>
  </si>
  <si>
    <t>PLANTIO COMPENSATÓRIO EXECUTADO</t>
  </si>
  <si>
    <t>DESCARTE DE RESÍDUOS</t>
  </si>
  <si>
    <t>VEGETAÇÃO EXÓTICA</t>
  </si>
  <si>
    <t>-</t>
  </si>
  <si>
    <t>VEGETAÇÃO PIONEIRA</t>
  </si>
  <si>
    <t>9.1</t>
  </si>
  <si>
    <t>9.2</t>
  </si>
  <si>
    <t>9.3</t>
  </si>
  <si>
    <t>9.4</t>
  </si>
  <si>
    <t>9.5</t>
  </si>
  <si>
    <t>VIA NÃO ASFALTADA</t>
  </si>
  <si>
    <t>EQUIPAMENTO PÚBLICO INSTITUCIONAL (LINHA DE TRANSMISSÃO DE ENERGIA)</t>
  </si>
  <si>
    <t>ÁREA DO PARQUE LINEAR</t>
  </si>
  <si>
    <t>ÁREA DO PROJETO APROVADO</t>
  </si>
  <si>
    <t>ÁREA TOTAL (PARQUE LINEAR + PROJETO APROVADO)</t>
  </si>
  <si>
    <t>ÁREA CONTAMINADA (1 PONTO)</t>
  </si>
  <si>
    <t>EQUIPAMENTO PÚBLICO INSTITUCIONAL (DUTOS)</t>
  </si>
  <si>
    <t>EDIFICAÇÕES = CHURRASQUEIRAS, BANHEIROS, VESTIÁRIOS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</si>
  <si>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PROENÇA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</si>
</sst>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rgb="FF333333"/>
      <name val="Arial"/>
      <family val="2"/>
    </font>
    <font>
      <sz val="9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7" fillId="0" borderId="6" xfId="0" applyFont="1" applyBorder="1"/>
    <xf numFmtId="0" fontId="7" fillId="0" borderId="4" xfId="0" applyFont="1" applyBorder="1" applyAlignment="1">
      <alignment horizontal="left" vertical="center" wrapText="1" indent="1"/>
    </xf>
    <xf numFmtId="0" fontId="7" fillId="0" borderId="7" xfId="0" applyFont="1" applyBorder="1" applyAlignment="1">
      <alignment horizontal="left" vertical="center" wrapText="1" indent="1"/>
    </xf>
    <xf numFmtId="0" fontId="1" fillId="2" borderId="8" xfId="0" applyFont="1" applyFill="1" applyBorder="1" applyAlignment="1">
      <alignment horizontal="center" vertical="center"/>
    </xf>
    <xf numFmtId="0" fontId="7" fillId="0" borderId="9" xfId="0" applyFont="1" applyBorder="1"/>
    <xf numFmtId="0" fontId="7" fillId="0" borderId="10" xfId="0" applyFont="1" applyBorder="1" applyAlignment="1">
      <alignment horizontal="left" vertical="center" wrapText="1" indent="1"/>
    </xf>
    <xf numFmtId="0" fontId="7" fillId="0" borderId="11" xfId="0" applyFont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tabSelected="1" workbookViewId="0">
      <selection activeCell="G55" sqref="G55"/>
    </sheetView>
  </sheetViews>
  <sheetFormatPr defaultRowHeight="15" x14ac:dyDescent="0.25"/>
  <cols>
    <col min="2" max="2" width="72.5703125" bestFit="1" customWidth="1"/>
    <col min="3" max="3" width="11.140625" customWidth="1"/>
    <col min="4" max="4" width="10.85546875" customWidth="1"/>
    <col min="7" max="7" width="16.140625" customWidth="1"/>
    <col min="10" max="10" width="16.140625" customWidth="1"/>
    <col min="11" max="11" width="18.85546875" customWidth="1"/>
  </cols>
  <sheetData>
    <row r="1" spans="1:11" x14ac:dyDescent="0.25">
      <c r="A1" s="41" t="s">
        <v>100</v>
      </c>
      <c r="B1" s="41"/>
      <c r="C1" s="41"/>
      <c r="D1" s="41"/>
      <c r="E1" s="41"/>
      <c r="F1" s="41"/>
      <c r="G1" s="41"/>
    </row>
    <row r="2" spans="1:11" x14ac:dyDescent="0.25">
      <c r="A2" s="41"/>
      <c r="B2" s="41"/>
      <c r="C2" s="41"/>
      <c r="D2" s="41"/>
      <c r="E2" s="41"/>
      <c r="F2" s="41"/>
      <c r="G2" s="41"/>
    </row>
    <row r="3" spans="1:11" x14ac:dyDescent="0.25">
      <c r="A3" s="17"/>
      <c r="B3" s="17"/>
      <c r="C3" s="17"/>
      <c r="D3" s="17"/>
      <c r="E3" s="11" t="s">
        <v>0</v>
      </c>
      <c r="F3" s="13"/>
      <c r="G3" s="12"/>
    </row>
    <row r="4" spans="1:11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J4" s="44" t="s">
        <v>68</v>
      </c>
      <c r="K4" s="44"/>
    </row>
    <row r="5" spans="1:11" x14ac:dyDescent="0.25">
      <c r="A5" s="2">
        <v>1</v>
      </c>
      <c r="B5" s="3" t="s">
        <v>8</v>
      </c>
      <c r="C5" s="4">
        <f>'2 - QA PGI'!C3</f>
        <v>3249.1182000000003</v>
      </c>
      <c r="D5" s="4">
        <f>(100*C5)/$C$54</f>
        <v>6.0937615511051897</v>
      </c>
      <c r="E5" s="30"/>
      <c r="F5" s="4"/>
      <c r="G5" s="4">
        <f t="shared" ref="G5:G9" si="0">E5*C5</f>
        <v>0</v>
      </c>
      <c r="J5" s="31" t="s">
        <v>69</v>
      </c>
      <c r="K5" s="31" t="s">
        <v>4</v>
      </c>
    </row>
    <row r="6" spans="1:11" x14ac:dyDescent="0.25">
      <c r="A6" s="2">
        <v>2</v>
      </c>
      <c r="B6" s="3" t="s">
        <v>9</v>
      </c>
      <c r="C6" s="4">
        <f>'2 - QA PGI'!C4</f>
        <v>5414.9272999999994</v>
      </c>
      <c r="D6" s="4">
        <f t="shared" ref="D6:D53" si="1">(100*C6)/$C$54</f>
        <v>10.155763426141233</v>
      </c>
      <c r="E6" s="30"/>
      <c r="F6" s="4"/>
      <c r="G6" s="4">
        <f t="shared" si="0"/>
        <v>0</v>
      </c>
      <c r="J6" s="32">
        <f>C54</f>
        <v>53318.761700000003</v>
      </c>
      <c r="K6" s="32">
        <v>100</v>
      </c>
    </row>
    <row r="7" spans="1:11" x14ac:dyDescent="0.25">
      <c r="A7" s="2">
        <v>3</v>
      </c>
      <c r="B7" s="3" t="s">
        <v>10</v>
      </c>
      <c r="C7" s="4">
        <f>'2 - QA PGI'!C5</f>
        <v>0</v>
      </c>
      <c r="D7" s="4">
        <f t="shared" si="1"/>
        <v>0</v>
      </c>
      <c r="E7" s="30"/>
      <c r="F7" s="4"/>
      <c r="G7" s="4">
        <f t="shared" si="0"/>
        <v>0</v>
      </c>
    </row>
    <row r="8" spans="1:11" x14ac:dyDescent="0.25">
      <c r="A8" s="2" t="s">
        <v>11</v>
      </c>
      <c r="B8" s="3" t="s">
        <v>12</v>
      </c>
      <c r="C8" s="4">
        <f>'2 - QA PGI'!C6</f>
        <v>0</v>
      </c>
      <c r="D8" s="4">
        <f t="shared" si="1"/>
        <v>0</v>
      </c>
      <c r="E8" s="30"/>
      <c r="F8" s="4"/>
      <c r="G8" s="4">
        <f t="shared" si="0"/>
        <v>0</v>
      </c>
    </row>
    <row r="9" spans="1:11" x14ac:dyDescent="0.25">
      <c r="A9" s="2" t="s">
        <v>13</v>
      </c>
      <c r="B9" s="3" t="s">
        <v>14</v>
      </c>
      <c r="C9" s="4">
        <f>'2 - QA PGI'!C7</f>
        <v>0</v>
      </c>
      <c r="D9" s="4">
        <f t="shared" si="1"/>
        <v>0</v>
      </c>
      <c r="E9" s="30"/>
      <c r="F9" s="4"/>
      <c r="G9" s="4">
        <f t="shared" si="0"/>
        <v>0</v>
      </c>
    </row>
    <row r="10" spans="1:11" x14ac:dyDescent="0.25">
      <c r="A10" s="2" t="s">
        <v>15</v>
      </c>
      <c r="B10" s="3" t="s">
        <v>16</v>
      </c>
      <c r="C10" s="42" t="s">
        <v>85</v>
      </c>
      <c r="D10" s="43"/>
      <c r="E10" s="30"/>
      <c r="F10" s="4"/>
      <c r="G10" s="4"/>
    </row>
    <row r="11" spans="1:11" x14ac:dyDescent="0.25">
      <c r="A11" s="2">
        <v>4</v>
      </c>
      <c r="B11" s="3" t="s">
        <v>17</v>
      </c>
      <c r="C11" s="4">
        <f>'2 - QA PGI'!C8</f>
        <v>0</v>
      </c>
      <c r="D11" s="4">
        <f t="shared" si="1"/>
        <v>0</v>
      </c>
      <c r="E11" s="30"/>
      <c r="F11" s="4">
        <f>C11/4</f>
        <v>0</v>
      </c>
      <c r="G11" s="4">
        <f>F11*40</f>
        <v>0</v>
      </c>
    </row>
    <row r="12" spans="1:11" x14ac:dyDescent="0.25">
      <c r="A12" s="2" t="s">
        <v>18</v>
      </c>
      <c r="B12" s="3" t="s">
        <v>12</v>
      </c>
      <c r="C12" s="4">
        <f>'2 - QA PGI'!C9</f>
        <v>0</v>
      </c>
      <c r="D12" s="4">
        <f t="shared" si="1"/>
        <v>0</v>
      </c>
      <c r="E12" s="30"/>
      <c r="F12" s="4"/>
      <c r="G12" s="4">
        <f t="shared" ref="G12:G21" si="2">E12*C12</f>
        <v>0</v>
      </c>
    </row>
    <row r="13" spans="1:11" x14ac:dyDescent="0.25">
      <c r="A13" s="2" t="s">
        <v>19</v>
      </c>
      <c r="B13" s="3" t="s">
        <v>14</v>
      </c>
      <c r="C13" s="4">
        <f>'2 - QA PGI'!C10</f>
        <v>0</v>
      </c>
      <c r="D13" s="4">
        <f t="shared" si="1"/>
        <v>0</v>
      </c>
      <c r="E13" s="30"/>
      <c r="F13" s="4"/>
      <c r="G13" s="4">
        <f t="shared" si="2"/>
        <v>0</v>
      </c>
    </row>
    <row r="14" spans="1:11" x14ac:dyDescent="0.25">
      <c r="A14" s="2">
        <v>5</v>
      </c>
      <c r="B14" s="3" t="s">
        <v>20</v>
      </c>
      <c r="C14" s="4">
        <f>'2 - QA PGI'!C11</f>
        <v>0</v>
      </c>
      <c r="D14" s="4">
        <f t="shared" si="1"/>
        <v>0</v>
      </c>
      <c r="E14" s="30"/>
      <c r="F14" s="4"/>
      <c r="G14" s="4">
        <f t="shared" si="2"/>
        <v>0</v>
      </c>
    </row>
    <row r="15" spans="1:11" x14ac:dyDescent="0.25">
      <c r="A15" s="2">
        <v>6</v>
      </c>
      <c r="B15" s="3" t="s">
        <v>21</v>
      </c>
      <c r="C15" s="4">
        <f>'2 - QA PGI'!C12</f>
        <v>1172.7978000000001</v>
      </c>
      <c r="D15" s="4">
        <f t="shared" si="1"/>
        <v>2.1995968447256717</v>
      </c>
      <c r="E15" s="30"/>
      <c r="F15" s="4">
        <f>C15/36</f>
        <v>32.577716666666667</v>
      </c>
      <c r="G15" s="4">
        <f>F15*96.11</f>
        <v>3131.0443488333335</v>
      </c>
    </row>
    <row r="16" spans="1:11" x14ac:dyDescent="0.25">
      <c r="A16" s="2">
        <v>7</v>
      </c>
      <c r="B16" s="3" t="s">
        <v>22</v>
      </c>
      <c r="C16" s="4">
        <f>'2 - QA PGI'!C13</f>
        <v>0</v>
      </c>
      <c r="D16" s="4">
        <f t="shared" si="1"/>
        <v>0</v>
      </c>
      <c r="E16" s="30"/>
      <c r="F16" s="4">
        <f>C16/36</f>
        <v>0</v>
      </c>
      <c r="G16" s="4">
        <f>F16*96.11</f>
        <v>0</v>
      </c>
    </row>
    <row r="17" spans="1:7" x14ac:dyDescent="0.25">
      <c r="A17" s="2">
        <v>8</v>
      </c>
      <c r="B17" s="3" t="s">
        <v>23</v>
      </c>
      <c r="C17" s="4">
        <f>'2 - QA PGI'!C14</f>
        <v>28808.9228</v>
      </c>
      <c r="D17" s="4">
        <f t="shared" si="1"/>
        <v>54.031492633108172</v>
      </c>
      <c r="E17" s="30">
        <v>4</v>
      </c>
      <c r="F17" s="4"/>
      <c r="G17" s="4">
        <f t="shared" si="2"/>
        <v>115235.6912</v>
      </c>
    </row>
    <row r="18" spans="1:7" x14ac:dyDescent="0.25">
      <c r="A18" s="2">
        <v>9</v>
      </c>
      <c r="B18" s="3" t="s">
        <v>24</v>
      </c>
      <c r="C18" s="4">
        <f>'2 - QA PGI'!C15</f>
        <v>0</v>
      </c>
      <c r="D18" s="4">
        <f t="shared" si="1"/>
        <v>0</v>
      </c>
      <c r="E18" s="30"/>
      <c r="F18" s="4"/>
      <c r="G18" s="4">
        <f t="shared" si="2"/>
        <v>0</v>
      </c>
    </row>
    <row r="19" spans="1:7" x14ac:dyDescent="0.25">
      <c r="A19" s="2">
        <v>10</v>
      </c>
      <c r="B19" s="3" t="s">
        <v>25</v>
      </c>
      <c r="C19" s="4">
        <f>'2 - QA PGI'!C16</f>
        <v>1376.5544</v>
      </c>
      <c r="D19" s="4">
        <f t="shared" si="1"/>
        <v>2.5817448794952038</v>
      </c>
      <c r="E19" s="30">
        <v>69.790000000000006</v>
      </c>
      <c r="F19" s="4"/>
      <c r="G19" s="4">
        <f>E19*C19</f>
        <v>96069.731576000006</v>
      </c>
    </row>
    <row r="20" spans="1:7" x14ac:dyDescent="0.25">
      <c r="A20" s="2">
        <v>11</v>
      </c>
      <c r="B20" s="3" t="s">
        <v>26</v>
      </c>
      <c r="C20" s="4">
        <f>'2 - QA PGI'!C17</f>
        <v>0</v>
      </c>
      <c r="D20" s="4">
        <f t="shared" si="1"/>
        <v>0</v>
      </c>
      <c r="E20" s="30"/>
      <c r="F20" s="4"/>
      <c r="G20" s="4">
        <f t="shared" ref="G20:G21" si="3">E20*C20</f>
        <v>0</v>
      </c>
    </row>
    <row r="21" spans="1:7" x14ac:dyDescent="0.25">
      <c r="A21" s="2">
        <v>12</v>
      </c>
      <c r="B21" s="3" t="s">
        <v>27</v>
      </c>
      <c r="C21" s="4">
        <f>'2 - QA PGI'!C18</f>
        <v>409.31220000000002</v>
      </c>
      <c r="D21" s="4">
        <f t="shared" si="1"/>
        <v>0.76767011638981852</v>
      </c>
      <c r="E21" s="30">
        <v>162.13</v>
      </c>
      <c r="F21" s="4"/>
      <c r="G21" s="4">
        <f t="shared" si="3"/>
        <v>66361.786986000006</v>
      </c>
    </row>
    <row r="22" spans="1:7" x14ac:dyDescent="0.25">
      <c r="A22" s="15">
        <v>13</v>
      </c>
      <c r="B22" s="5" t="s">
        <v>28</v>
      </c>
      <c r="C22" s="42"/>
      <c r="D22" s="43"/>
      <c r="E22" s="30"/>
      <c r="F22" s="4"/>
      <c r="G22" s="4"/>
    </row>
    <row r="23" spans="1:7" x14ac:dyDescent="0.25">
      <c r="A23" s="14" t="s">
        <v>29</v>
      </c>
      <c r="B23" s="3" t="s">
        <v>30</v>
      </c>
      <c r="C23" s="4">
        <f>'2 - QA PGI'!C20</f>
        <v>104.64409999999999</v>
      </c>
      <c r="D23" s="4">
        <f t="shared" si="1"/>
        <v>0.19626130964703178</v>
      </c>
      <c r="E23" s="30">
        <v>83.14</v>
      </c>
      <c r="F23" s="4"/>
      <c r="G23" s="4">
        <f t="shared" ref="G23:G35" si="4">E23*C23</f>
        <v>8700.1104739999992</v>
      </c>
    </row>
    <row r="24" spans="1:7" x14ac:dyDescent="0.25">
      <c r="A24" s="14" t="s">
        <v>31</v>
      </c>
      <c r="B24" s="3" t="s">
        <v>32</v>
      </c>
      <c r="C24" s="4">
        <f>'2 - QA PGI'!C21</f>
        <v>10639.429700000001</v>
      </c>
      <c r="D24" s="4">
        <f t="shared" si="1"/>
        <v>19.954382586495814</v>
      </c>
      <c r="E24" s="30">
        <v>121.19</v>
      </c>
      <c r="F24" s="4"/>
      <c r="G24" s="4">
        <f t="shared" si="4"/>
        <v>1289392.4853430002</v>
      </c>
    </row>
    <row r="25" spans="1:7" x14ac:dyDescent="0.25">
      <c r="A25" s="14" t="s">
        <v>33</v>
      </c>
      <c r="B25" s="3" t="s">
        <v>34</v>
      </c>
      <c r="C25" s="4">
        <f>'2 - QA PGI'!C22</f>
        <v>648.10739999999998</v>
      </c>
      <c r="D25" s="4">
        <f t="shared" si="1"/>
        <v>1.215533480778493</v>
      </c>
      <c r="E25" s="30">
        <v>202.54</v>
      </c>
      <c r="F25" s="4"/>
      <c r="G25" s="4">
        <f t="shared" si="4"/>
        <v>131267.672796</v>
      </c>
    </row>
    <row r="26" spans="1:7" x14ac:dyDescent="0.25">
      <c r="A26" s="14" t="s">
        <v>35</v>
      </c>
      <c r="B26" s="3" t="s">
        <v>36</v>
      </c>
      <c r="C26" s="4">
        <f>'2 - QA PGI'!C23</f>
        <v>210.02959999999999</v>
      </c>
      <c r="D26" s="4">
        <f t="shared" si="1"/>
        <v>0.39391312420520819</v>
      </c>
      <c r="E26" s="30">
        <v>1433.26</v>
      </c>
      <c r="F26" s="4"/>
      <c r="G26" s="4">
        <f t="shared" si="4"/>
        <v>301027.02449599997</v>
      </c>
    </row>
    <row r="27" spans="1:7" x14ac:dyDescent="0.25">
      <c r="A27" s="14" t="s">
        <v>37</v>
      </c>
      <c r="B27" s="3" t="s">
        <v>38</v>
      </c>
      <c r="C27" s="4">
        <f>'2 - QA PGI'!C24</f>
        <v>520.84339999999997</v>
      </c>
      <c r="D27" s="4">
        <f t="shared" si="1"/>
        <v>0.97684826765209731</v>
      </c>
      <c r="E27" s="30">
        <v>183.86</v>
      </c>
      <c r="F27" s="4"/>
      <c r="G27" s="4">
        <f t="shared" si="4"/>
        <v>95762.267523999995</v>
      </c>
    </row>
    <row r="28" spans="1:7" x14ac:dyDescent="0.25">
      <c r="A28" s="14" t="s">
        <v>39</v>
      </c>
      <c r="B28" s="3" t="s">
        <v>40</v>
      </c>
      <c r="C28" s="4">
        <f>'2 - QA PGI'!C25</f>
        <v>200</v>
      </c>
      <c r="D28" s="4">
        <f t="shared" si="1"/>
        <v>0.37510248479757924</v>
      </c>
      <c r="E28" s="30">
        <v>744.43</v>
      </c>
      <c r="F28" s="4"/>
      <c r="G28" s="4">
        <f t="shared" si="4"/>
        <v>148886</v>
      </c>
    </row>
    <row r="29" spans="1:7" x14ac:dyDescent="0.25">
      <c r="A29" s="14" t="s">
        <v>41</v>
      </c>
      <c r="B29" s="3" t="s">
        <v>42</v>
      </c>
      <c r="C29" s="4">
        <f>'2 - QA PGI'!C26</f>
        <v>0</v>
      </c>
      <c r="D29" s="4">
        <f t="shared" si="1"/>
        <v>0</v>
      </c>
      <c r="E29" s="30">
        <v>146.11000000000001</v>
      </c>
      <c r="F29" s="4"/>
      <c r="G29" s="4">
        <f t="shared" si="4"/>
        <v>0</v>
      </c>
    </row>
    <row r="30" spans="1:7" x14ac:dyDescent="0.25">
      <c r="A30" s="14" t="s">
        <v>43</v>
      </c>
      <c r="B30" s="3" t="s">
        <v>44</v>
      </c>
      <c r="C30" s="4">
        <f>'2 - QA PGI'!C27</f>
        <v>0</v>
      </c>
      <c r="D30" s="4">
        <f t="shared" si="1"/>
        <v>0</v>
      </c>
      <c r="E30" s="30"/>
      <c r="F30" s="4"/>
      <c r="G30" s="4">
        <f t="shared" si="4"/>
        <v>0</v>
      </c>
    </row>
    <row r="31" spans="1:7" x14ac:dyDescent="0.25">
      <c r="A31" s="14" t="s">
        <v>45</v>
      </c>
      <c r="B31" s="3" t="s">
        <v>46</v>
      </c>
      <c r="C31" s="4">
        <f>'2 - QA PGI'!C28</f>
        <v>0</v>
      </c>
      <c r="D31" s="4">
        <f t="shared" si="1"/>
        <v>0</v>
      </c>
      <c r="E31" s="30">
        <v>113.68</v>
      </c>
      <c r="F31" s="4"/>
      <c r="G31" s="4">
        <f t="shared" si="4"/>
        <v>0</v>
      </c>
    </row>
    <row r="32" spans="1:7" x14ac:dyDescent="0.25">
      <c r="A32" s="9" t="s">
        <v>47</v>
      </c>
      <c r="B32" s="3" t="s">
        <v>48</v>
      </c>
      <c r="C32" s="4">
        <f>'2 - QA PGI'!C29</f>
        <v>216</v>
      </c>
      <c r="D32" s="4">
        <f t="shared" si="1"/>
        <v>0.40511068358138558</v>
      </c>
      <c r="E32" s="30">
        <v>263.77999999999997</v>
      </c>
      <c r="F32" s="4"/>
      <c r="G32" s="4">
        <f t="shared" si="4"/>
        <v>56976.479999999996</v>
      </c>
    </row>
    <row r="33" spans="1:7" x14ac:dyDescent="0.25">
      <c r="A33" s="14" t="s">
        <v>49</v>
      </c>
      <c r="B33" s="3" t="s">
        <v>50</v>
      </c>
      <c r="C33" s="4">
        <f>'2 - QA PGI'!C30</f>
        <v>0</v>
      </c>
      <c r="D33" s="4">
        <f t="shared" si="1"/>
        <v>0</v>
      </c>
      <c r="E33" s="30">
        <v>147.88</v>
      </c>
      <c r="F33" s="4"/>
      <c r="G33" s="4">
        <f t="shared" si="4"/>
        <v>0</v>
      </c>
    </row>
    <row r="34" spans="1:7" x14ac:dyDescent="0.25">
      <c r="A34" s="14" t="s">
        <v>51</v>
      </c>
      <c r="B34" s="3" t="s">
        <v>52</v>
      </c>
      <c r="C34" s="4">
        <f>'2 - QA PGI'!C31</f>
        <v>0</v>
      </c>
      <c r="D34" s="4">
        <f t="shared" si="1"/>
        <v>0</v>
      </c>
      <c r="E34" s="30">
        <v>264.14</v>
      </c>
      <c r="F34" s="4"/>
      <c r="G34" s="4">
        <f t="shared" si="4"/>
        <v>0</v>
      </c>
    </row>
    <row r="35" spans="1:7" x14ac:dyDescent="0.25">
      <c r="A35" s="14">
        <v>14</v>
      </c>
      <c r="B35" s="3" t="s">
        <v>53</v>
      </c>
      <c r="C35" s="4">
        <f>'3 - QA MD'!C23</f>
        <v>1644.385</v>
      </c>
      <c r="D35" s="4">
        <f t="shared" si="1"/>
        <v>3.0840644973193365</v>
      </c>
      <c r="E35" s="30"/>
      <c r="F35" s="4"/>
      <c r="G35" s="4">
        <f t="shared" si="4"/>
        <v>0</v>
      </c>
    </row>
    <row r="36" spans="1:7" x14ac:dyDescent="0.25">
      <c r="A36" s="14">
        <v>15</v>
      </c>
      <c r="B36" s="3" t="s">
        <v>54</v>
      </c>
      <c r="C36" s="42" t="s">
        <v>71</v>
      </c>
      <c r="D36" s="43"/>
      <c r="E36" s="30"/>
      <c r="F36" s="4"/>
      <c r="G36" s="4"/>
    </row>
    <row r="37" spans="1:7" x14ac:dyDescent="0.25">
      <c r="A37" s="14">
        <v>16</v>
      </c>
      <c r="B37" s="16" t="s">
        <v>55</v>
      </c>
      <c r="C37" s="4">
        <f>'2 - QA PGI'!C33</f>
        <v>0</v>
      </c>
      <c r="D37" s="4">
        <f t="shared" si="1"/>
        <v>0</v>
      </c>
      <c r="E37" s="30"/>
      <c r="F37" s="4"/>
      <c r="G37" s="4">
        <f t="shared" ref="G37:G48" si="5">E37*C37</f>
        <v>0</v>
      </c>
    </row>
    <row r="38" spans="1:7" x14ac:dyDescent="0.25">
      <c r="A38" s="14">
        <v>17</v>
      </c>
      <c r="B38" s="16" t="s">
        <v>56</v>
      </c>
      <c r="C38" s="4">
        <f>'2 - QA PGI'!C34</f>
        <v>0</v>
      </c>
      <c r="D38" s="4">
        <f t="shared" si="1"/>
        <v>0</v>
      </c>
      <c r="E38" s="30"/>
      <c r="F38" s="4"/>
      <c r="G38" s="4">
        <f t="shared" si="5"/>
        <v>0</v>
      </c>
    </row>
    <row r="39" spans="1:7" x14ac:dyDescent="0.25">
      <c r="A39" s="14">
        <v>18</v>
      </c>
      <c r="B39" s="16" t="s">
        <v>57</v>
      </c>
      <c r="C39" s="4">
        <f>'2 - QA PGI'!C35</f>
        <v>0</v>
      </c>
      <c r="D39" s="4">
        <f t="shared" si="1"/>
        <v>0</v>
      </c>
      <c r="E39" s="30"/>
      <c r="F39" s="4"/>
      <c r="G39" s="4">
        <f t="shared" si="5"/>
        <v>0</v>
      </c>
    </row>
    <row r="40" spans="1:7" x14ac:dyDescent="0.25">
      <c r="A40" s="14" t="s">
        <v>58</v>
      </c>
      <c r="B40" s="16" t="s">
        <v>12</v>
      </c>
      <c r="C40" s="4">
        <f>'2 - QA PGI'!C36</f>
        <v>0</v>
      </c>
      <c r="D40" s="4">
        <f t="shared" si="1"/>
        <v>0</v>
      </c>
      <c r="E40" s="30"/>
      <c r="F40" s="4"/>
      <c r="G40" s="4">
        <f t="shared" si="5"/>
        <v>0</v>
      </c>
    </row>
    <row r="41" spans="1:7" x14ac:dyDescent="0.25">
      <c r="A41" s="14" t="s">
        <v>59</v>
      </c>
      <c r="B41" s="16" t="s">
        <v>14</v>
      </c>
      <c r="C41" s="4">
        <f>'2 - QA PGI'!C37</f>
        <v>0</v>
      </c>
      <c r="D41" s="4">
        <f t="shared" si="1"/>
        <v>0</v>
      </c>
      <c r="E41" s="30"/>
      <c r="F41" s="4"/>
      <c r="G41" s="4">
        <f t="shared" si="5"/>
        <v>0</v>
      </c>
    </row>
    <row r="42" spans="1:7" x14ac:dyDescent="0.25">
      <c r="A42" s="14">
        <v>19</v>
      </c>
      <c r="B42" s="16" t="s">
        <v>60</v>
      </c>
      <c r="C42" s="4">
        <f>'2 - QA PGI'!C38</f>
        <v>0</v>
      </c>
      <c r="D42" s="4">
        <f t="shared" si="1"/>
        <v>0</v>
      </c>
      <c r="E42" s="30"/>
      <c r="F42" s="4"/>
      <c r="G42" s="4">
        <f t="shared" si="5"/>
        <v>0</v>
      </c>
    </row>
    <row r="43" spans="1:7" x14ac:dyDescent="0.25">
      <c r="A43" s="14">
        <v>20</v>
      </c>
      <c r="B43" s="16" t="s">
        <v>61</v>
      </c>
      <c r="C43" s="4">
        <f>'2 - QA PGI'!C39</f>
        <v>0</v>
      </c>
      <c r="D43" s="4">
        <f t="shared" si="1"/>
        <v>0</v>
      </c>
      <c r="E43" s="30">
        <v>1433.26</v>
      </c>
      <c r="F43" s="4"/>
      <c r="G43" s="4">
        <f t="shared" si="5"/>
        <v>0</v>
      </c>
    </row>
    <row r="44" spans="1:7" x14ac:dyDescent="0.25">
      <c r="A44" s="14">
        <v>21</v>
      </c>
      <c r="B44" s="16" t="s">
        <v>62</v>
      </c>
      <c r="C44" s="4">
        <f>'2 - QA PGI'!C40</f>
        <v>0</v>
      </c>
      <c r="D44" s="4">
        <f t="shared" si="1"/>
        <v>0</v>
      </c>
      <c r="E44" s="30"/>
      <c r="F44" s="4"/>
      <c r="G44" s="4">
        <f t="shared" si="5"/>
        <v>0</v>
      </c>
    </row>
    <row r="45" spans="1:7" x14ac:dyDescent="0.25">
      <c r="A45" s="14">
        <v>22</v>
      </c>
      <c r="B45" s="16" t="s">
        <v>63</v>
      </c>
      <c r="C45" s="4">
        <f>'2 - QA PGI'!C41</f>
        <v>0</v>
      </c>
      <c r="D45" s="4">
        <f t="shared" si="1"/>
        <v>0</v>
      </c>
      <c r="E45" s="30"/>
      <c r="F45" s="4"/>
      <c r="G45" s="4">
        <f t="shared" si="5"/>
        <v>0</v>
      </c>
    </row>
    <row r="46" spans="1:7" x14ac:dyDescent="0.25">
      <c r="A46" s="14">
        <v>23</v>
      </c>
      <c r="B46" s="16" t="s">
        <v>64</v>
      </c>
      <c r="C46" s="4">
        <f>'2 - QA PGI'!C42</f>
        <v>0</v>
      </c>
      <c r="D46" s="4">
        <f t="shared" si="1"/>
        <v>0</v>
      </c>
      <c r="E46" s="4">
        <v>164.74</v>
      </c>
      <c r="F46" s="4"/>
      <c r="G46" s="4">
        <f t="shared" si="5"/>
        <v>0</v>
      </c>
    </row>
    <row r="47" spans="1:7" x14ac:dyDescent="0.25">
      <c r="A47" s="14">
        <v>24</v>
      </c>
      <c r="B47" s="16" t="s">
        <v>65</v>
      </c>
      <c r="C47" s="4">
        <f>'2 - QA PGI'!C43</f>
        <v>0</v>
      </c>
      <c r="D47" s="4">
        <f t="shared" si="1"/>
        <v>0</v>
      </c>
      <c r="E47" s="4"/>
      <c r="F47" s="4"/>
      <c r="G47" s="4">
        <f t="shared" si="5"/>
        <v>0</v>
      </c>
    </row>
    <row r="48" spans="1:7" x14ac:dyDescent="0.25">
      <c r="A48" s="14">
        <v>25</v>
      </c>
      <c r="B48" s="16" t="s">
        <v>66</v>
      </c>
      <c r="C48" s="4">
        <f>'2 - QA PGI'!C44</f>
        <v>0</v>
      </c>
      <c r="D48" s="4">
        <f t="shared" si="1"/>
        <v>0</v>
      </c>
      <c r="E48" s="4"/>
      <c r="F48" s="4"/>
      <c r="G48" s="4">
        <f t="shared" si="5"/>
        <v>0</v>
      </c>
    </row>
    <row r="49" spans="1:7" x14ac:dyDescent="0.25">
      <c r="A49" s="14">
        <v>26</v>
      </c>
      <c r="B49" s="16" t="s">
        <v>82</v>
      </c>
      <c r="C49" s="4">
        <f>'2 - QA PGI'!C45</f>
        <v>348.07479999999998</v>
      </c>
      <c r="D49" s="4">
        <f t="shared" si="1"/>
        <v>0.65281861187710211</v>
      </c>
      <c r="E49" s="4"/>
      <c r="F49" s="4"/>
      <c r="G49" s="4"/>
    </row>
    <row r="50" spans="1:7" x14ac:dyDescent="0.25">
      <c r="A50" s="14">
        <v>27</v>
      </c>
      <c r="B50" s="16" t="s">
        <v>83</v>
      </c>
      <c r="C50" s="4">
        <f>'3 - QA MD'!C30</f>
        <v>114.4224</v>
      </c>
      <c r="D50" s="4">
        <f t="shared" si="1"/>
        <v>0.21460063278251262</v>
      </c>
      <c r="E50" s="4"/>
      <c r="F50" s="4"/>
      <c r="G50" s="4"/>
    </row>
    <row r="51" spans="1:7" x14ac:dyDescent="0.25">
      <c r="A51" s="14">
        <v>28</v>
      </c>
      <c r="B51" s="16" t="s">
        <v>84</v>
      </c>
      <c r="C51" s="4">
        <f>'3 - QA MD'!C31</f>
        <v>0</v>
      </c>
      <c r="D51" s="4">
        <f t="shared" si="1"/>
        <v>0</v>
      </c>
      <c r="E51" s="4"/>
      <c r="F51" s="4"/>
      <c r="G51" s="4"/>
    </row>
    <row r="52" spans="1:7" x14ac:dyDescent="0.25">
      <c r="A52" s="14">
        <v>29</v>
      </c>
      <c r="B52" s="16" t="s">
        <v>93</v>
      </c>
      <c r="C52" s="4">
        <f>'2 - QA PGI'!C46</f>
        <v>0</v>
      </c>
      <c r="D52" s="4">
        <f t="shared" si="1"/>
        <v>0</v>
      </c>
      <c r="E52" s="4"/>
      <c r="F52" s="4"/>
      <c r="G52" s="4"/>
    </row>
    <row r="53" spans="1:7" x14ac:dyDescent="0.25">
      <c r="A53" s="14">
        <v>30</v>
      </c>
      <c r="B53" s="16" t="s">
        <v>98</v>
      </c>
      <c r="C53" s="4">
        <f>'2 - QA PGI'!C47</f>
        <v>0</v>
      </c>
      <c r="D53" s="4">
        <f t="shared" si="1"/>
        <v>0</v>
      </c>
      <c r="E53" s="4"/>
      <c r="F53" s="4"/>
      <c r="G53" s="4"/>
    </row>
    <row r="54" spans="1:7" ht="15.75" x14ac:dyDescent="0.25">
      <c r="A54" s="6"/>
      <c r="B54" s="7" t="s">
        <v>67</v>
      </c>
      <c r="C54" s="8">
        <f>'3 - QA MD'!C34</f>
        <v>53318.761700000003</v>
      </c>
      <c r="D54" s="8">
        <v>100</v>
      </c>
      <c r="E54" s="8"/>
      <c r="F54" s="8"/>
      <c r="G54" s="10">
        <f>SUM(G5:G53)</f>
        <v>2312810.2947438336</v>
      </c>
    </row>
    <row r="57" spans="1:7" x14ac:dyDescent="0.25">
      <c r="B57" s="34" t="s">
        <v>72</v>
      </c>
    </row>
    <row r="58" spans="1:7" x14ac:dyDescent="0.25">
      <c r="B58" s="35" t="s">
        <v>73</v>
      </c>
    </row>
    <row r="59" spans="1:7" x14ac:dyDescent="0.25">
      <c r="B59" s="35" t="s">
        <v>74</v>
      </c>
    </row>
    <row r="60" spans="1:7" x14ac:dyDescent="0.25">
      <c r="B60" s="35" t="s">
        <v>75</v>
      </c>
    </row>
    <row r="61" spans="1:7" x14ac:dyDescent="0.25">
      <c r="B61" s="35" t="s">
        <v>76</v>
      </c>
    </row>
    <row r="62" spans="1:7" x14ac:dyDescent="0.25">
      <c r="B62" s="35" t="s">
        <v>77</v>
      </c>
    </row>
    <row r="63" spans="1:7" x14ac:dyDescent="0.25">
      <c r="B63" s="35" t="s">
        <v>78</v>
      </c>
    </row>
    <row r="64" spans="1:7" x14ac:dyDescent="0.25">
      <c r="B64" s="35" t="s">
        <v>79</v>
      </c>
    </row>
    <row r="65" spans="2:2" x14ac:dyDescent="0.25">
      <c r="B65" s="35" t="s">
        <v>80</v>
      </c>
    </row>
    <row r="66" spans="2:2" x14ac:dyDescent="0.25">
      <c r="B66" s="36" t="s">
        <v>81</v>
      </c>
    </row>
  </sheetData>
  <mergeCells count="5">
    <mergeCell ref="A1:G2"/>
    <mergeCell ref="C10:D10"/>
    <mergeCell ref="C22:D22"/>
    <mergeCell ref="C36:D36"/>
    <mergeCell ref="J4:K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activeCell="G21" sqref="G21"/>
    </sheetView>
  </sheetViews>
  <sheetFormatPr defaultRowHeight="15" x14ac:dyDescent="0.25"/>
  <cols>
    <col min="2" max="2" width="84.28515625" bestFit="1" customWidth="1"/>
    <col min="3" max="3" width="12.7109375" customWidth="1"/>
    <col min="4" max="4" width="13.42578125" customWidth="1"/>
  </cols>
  <sheetData>
    <row r="1" spans="1:4" ht="38.25" customHeight="1" x14ac:dyDescent="0.25">
      <c r="A1" s="47" t="s">
        <v>70</v>
      </c>
      <c r="B1" s="48"/>
      <c r="C1" s="48"/>
      <c r="D1" s="48"/>
    </row>
    <row r="2" spans="1:4" x14ac:dyDescent="0.25">
      <c r="A2" s="18" t="s">
        <v>1</v>
      </c>
      <c r="B2" s="18" t="s">
        <v>2</v>
      </c>
      <c r="C2" s="18" t="s">
        <v>3</v>
      </c>
      <c r="D2" s="18" t="s">
        <v>4</v>
      </c>
    </row>
    <row r="3" spans="1:4" x14ac:dyDescent="0.25">
      <c r="A3" s="19">
        <v>1</v>
      </c>
      <c r="B3" s="20" t="s">
        <v>8</v>
      </c>
      <c r="C3" s="21">
        <f>3*(251.0125+124.407+282.258+213.1565+212.2054)</f>
        <v>3249.1182000000003</v>
      </c>
      <c r="D3" s="21">
        <f>(100*C3)/$C$48</f>
        <v>6.0937615511051897</v>
      </c>
    </row>
    <row r="4" spans="1:4" x14ac:dyDescent="0.25">
      <c r="A4" s="19">
        <v>2</v>
      </c>
      <c r="B4" s="20" t="s">
        <v>9</v>
      </c>
      <c r="C4" s="21">
        <f>8664.0455-C3</f>
        <v>5414.9272999999994</v>
      </c>
      <c r="D4" s="21">
        <f t="shared" ref="D4:D47" si="0">(100*C4)/$C$48</f>
        <v>10.155763426141233</v>
      </c>
    </row>
    <row r="5" spans="1:4" x14ac:dyDescent="0.25">
      <c r="A5" s="19">
        <v>3</v>
      </c>
      <c r="B5" s="20" t="s">
        <v>10</v>
      </c>
      <c r="C5" s="21">
        <v>0</v>
      </c>
      <c r="D5" s="21">
        <f t="shared" si="0"/>
        <v>0</v>
      </c>
    </row>
    <row r="6" spans="1:4" x14ac:dyDescent="0.25">
      <c r="A6" s="19" t="s">
        <v>11</v>
      </c>
      <c r="B6" s="20" t="s">
        <v>12</v>
      </c>
      <c r="C6" s="21">
        <v>0</v>
      </c>
      <c r="D6" s="21">
        <f t="shared" si="0"/>
        <v>0</v>
      </c>
    </row>
    <row r="7" spans="1:4" x14ac:dyDescent="0.25">
      <c r="A7" s="19" t="s">
        <v>13</v>
      </c>
      <c r="B7" s="20" t="s">
        <v>14</v>
      </c>
      <c r="C7" s="21">
        <v>0</v>
      </c>
      <c r="D7" s="21">
        <f t="shared" si="0"/>
        <v>0</v>
      </c>
    </row>
    <row r="8" spans="1:4" x14ac:dyDescent="0.25">
      <c r="A8" s="19">
        <v>4</v>
      </c>
      <c r="B8" s="20" t="s">
        <v>17</v>
      </c>
      <c r="C8" s="21">
        <v>0</v>
      </c>
      <c r="D8" s="21">
        <f t="shared" si="0"/>
        <v>0</v>
      </c>
    </row>
    <row r="9" spans="1:4" x14ac:dyDescent="0.25">
      <c r="A9" s="19" t="s">
        <v>18</v>
      </c>
      <c r="B9" s="20" t="s">
        <v>12</v>
      </c>
      <c r="C9" s="21">
        <v>0</v>
      </c>
      <c r="D9" s="21">
        <f t="shared" si="0"/>
        <v>0</v>
      </c>
    </row>
    <row r="10" spans="1:4" x14ac:dyDescent="0.25">
      <c r="A10" s="19" t="s">
        <v>19</v>
      </c>
      <c r="B10" s="20" t="s">
        <v>14</v>
      </c>
      <c r="C10" s="21">
        <v>0</v>
      </c>
      <c r="D10" s="21">
        <f t="shared" si="0"/>
        <v>0</v>
      </c>
    </row>
    <row r="11" spans="1:4" x14ac:dyDescent="0.25">
      <c r="A11" s="19">
        <v>5</v>
      </c>
      <c r="B11" s="20" t="s">
        <v>20</v>
      </c>
      <c r="C11" s="21">
        <v>0</v>
      </c>
      <c r="D11" s="21">
        <f t="shared" si="0"/>
        <v>0</v>
      </c>
    </row>
    <row r="12" spans="1:4" x14ac:dyDescent="0.25">
      <c r="A12" s="19">
        <v>6</v>
      </c>
      <c r="B12" s="20" t="s">
        <v>21</v>
      </c>
      <c r="C12" s="21">
        <v>1172.7978000000001</v>
      </c>
      <c r="D12" s="21">
        <f t="shared" si="0"/>
        <v>2.1995968447256717</v>
      </c>
    </row>
    <row r="13" spans="1:4" x14ac:dyDescent="0.25">
      <c r="A13" s="19">
        <v>7</v>
      </c>
      <c r="B13" s="20" t="s">
        <v>22</v>
      </c>
      <c r="C13" s="21">
        <v>0</v>
      </c>
      <c r="D13" s="21">
        <f t="shared" si="0"/>
        <v>0</v>
      </c>
    </row>
    <row r="14" spans="1:4" x14ac:dyDescent="0.25">
      <c r="A14" s="19">
        <v>8</v>
      </c>
      <c r="B14" s="20" t="s">
        <v>23</v>
      </c>
      <c r="C14" s="21">
        <f>C48-(C3+C4+C5+C8+C11+C12+C13+C15+C16+C17+C18+C20+C21+C22+C23+C24+C25+C26+C27+C28+C29+C30+C31+C33+C34+C35+C38+C39+C40+C41+C42+C43+C44+C45)</f>
        <v>28808.9228</v>
      </c>
      <c r="D14" s="21">
        <f t="shared" si="0"/>
        <v>54.031492633108172</v>
      </c>
    </row>
    <row r="15" spans="1:4" x14ac:dyDescent="0.25">
      <c r="A15" s="19">
        <v>9</v>
      </c>
      <c r="B15" s="20" t="s">
        <v>24</v>
      </c>
      <c r="C15" s="21">
        <v>0</v>
      </c>
      <c r="D15" s="21">
        <f t="shared" si="0"/>
        <v>0</v>
      </c>
    </row>
    <row r="16" spans="1:4" x14ac:dyDescent="0.25">
      <c r="A16" s="19">
        <v>10</v>
      </c>
      <c r="B16" s="20" t="s">
        <v>25</v>
      </c>
      <c r="C16" s="21">
        <v>1376.5544</v>
      </c>
      <c r="D16" s="21">
        <f t="shared" si="0"/>
        <v>2.5817448794952038</v>
      </c>
    </row>
    <row r="17" spans="1:4" x14ac:dyDescent="0.25">
      <c r="A17" s="19">
        <v>11</v>
      </c>
      <c r="B17" s="20" t="s">
        <v>26</v>
      </c>
      <c r="C17" s="21">
        <v>0</v>
      </c>
      <c r="D17" s="21">
        <f t="shared" si="0"/>
        <v>0</v>
      </c>
    </row>
    <row r="18" spans="1:4" x14ac:dyDescent="0.25">
      <c r="A18" s="19">
        <v>12</v>
      </c>
      <c r="B18" s="20" t="s">
        <v>27</v>
      </c>
      <c r="C18" s="21">
        <v>409.31220000000002</v>
      </c>
      <c r="D18" s="21">
        <f t="shared" si="0"/>
        <v>0.76767011638981852</v>
      </c>
    </row>
    <row r="19" spans="1:4" x14ac:dyDescent="0.25">
      <c r="A19" s="22">
        <v>13</v>
      </c>
      <c r="B19" s="23" t="s">
        <v>28</v>
      </c>
      <c r="C19" s="45"/>
      <c r="D19" s="46"/>
    </row>
    <row r="20" spans="1:4" x14ac:dyDescent="0.25">
      <c r="A20" s="24" t="s">
        <v>29</v>
      </c>
      <c r="B20" s="20" t="s">
        <v>30</v>
      </c>
      <c r="C20" s="21">
        <v>104.64409999999999</v>
      </c>
      <c r="D20" s="21">
        <f t="shared" si="0"/>
        <v>0.19626130964703178</v>
      </c>
    </row>
    <row r="21" spans="1:4" x14ac:dyDescent="0.25">
      <c r="A21" s="24" t="s">
        <v>31</v>
      </c>
      <c r="B21" s="20" t="s">
        <v>32</v>
      </c>
      <c r="C21" s="21">
        <f>7797.255+2842.1747</f>
        <v>10639.429700000001</v>
      </c>
      <c r="D21" s="21">
        <f t="shared" si="0"/>
        <v>19.954382586495814</v>
      </c>
    </row>
    <row r="22" spans="1:4" x14ac:dyDescent="0.25">
      <c r="A22" s="24" t="s">
        <v>33</v>
      </c>
      <c r="B22" s="20" t="s">
        <v>34</v>
      </c>
      <c r="C22" s="21">
        <v>648.10739999999998</v>
      </c>
      <c r="D22" s="21">
        <f t="shared" si="0"/>
        <v>1.215533480778493</v>
      </c>
    </row>
    <row r="23" spans="1:4" x14ac:dyDescent="0.25">
      <c r="A23" s="24" t="s">
        <v>35</v>
      </c>
      <c r="B23" s="20" t="s">
        <v>36</v>
      </c>
      <c r="C23" s="21">
        <v>210.02959999999999</v>
      </c>
      <c r="D23" s="21">
        <f t="shared" si="0"/>
        <v>0.39391312420520819</v>
      </c>
    </row>
    <row r="24" spans="1:4" x14ac:dyDescent="0.25">
      <c r="A24" s="24" t="s">
        <v>37</v>
      </c>
      <c r="B24" s="20" t="s">
        <v>38</v>
      </c>
      <c r="C24" s="21">
        <v>520.84339999999997</v>
      </c>
      <c r="D24" s="21">
        <f t="shared" si="0"/>
        <v>0.97684826765209731</v>
      </c>
    </row>
    <row r="25" spans="1:4" x14ac:dyDescent="0.25">
      <c r="A25" s="24" t="s">
        <v>39</v>
      </c>
      <c r="B25" s="20" t="s">
        <v>40</v>
      </c>
      <c r="C25" s="21">
        <v>200</v>
      </c>
      <c r="D25" s="21">
        <f t="shared" si="0"/>
        <v>0.37510248479757924</v>
      </c>
    </row>
    <row r="26" spans="1:4" x14ac:dyDescent="0.25">
      <c r="A26" s="24" t="s">
        <v>41</v>
      </c>
      <c r="B26" s="20" t="s">
        <v>42</v>
      </c>
      <c r="C26" s="21">
        <v>0</v>
      </c>
      <c r="D26" s="21">
        <f t="shared" si="0"/>
        <v>0</v>
      </c>
    </row>
    <row r="27" spans="1:4" x14ac:dyDescent="0.25">
      <c r="A27" s="24" t="s">
        <v>43</v>
      </c>
      <c r="B27" s="20" t="s">
        <v>44</v>
      </c>
      <c r="C27" s="21">
        <v>0</v>
      </c>
      <c r="D27" s="21">
        <f t="shared" si="0"/>
        <v>0</v>
      </c>
    </row>
    <row r="28" spans="1:4" x14ac:dyDescent="0.25">
      <c r="A28" s="24" t="s">
        <v>45</v>
      </c>
      <c r="B28" s="20" t="s">
        <v>46</v>
      </c>
      <c r="C28" s="21">
        <v>0</v>
      </c>
      <c r="D28" s="21">
        <f t="shared" si="0"/>
        <v>0</v>
      </c>
    </row>
    <row r="29" spans="1:4" x14ac:dyDescent="0.25">
      <c r="A29" s="25" t="s">
        <v>47</v>
      </c>
      <c r="B29" s="20" t="s">
        <v>48</v>
      </c>
      <c r="C29" s="21">
        <v>216</v>
      </c>
      <c r="D29" s="21">
        <f t="shared" si="0"/>
        <v>0.40511068358138558</v>
      </c>
    </row>
    <row r="30" spans="1:4" x14ac:dyDescent="0.25">
      <c r="A30" s="24" t="s">
        <v>49</v>
      </c>
      <c r="B30" s="20" t="s">
        <v>50</v>
      </c>
      <c r="C30" s="21">
        <v>0</v>
      </c>
      <c r="D30" s="21">
        <f t="shared" si="0"/>
        <v>0</v>
      </c>
    </row>
    <row r="31" spans="1:4" x14ac:dyDescent="0.25">
      <c r="A31" s="24" t="s">
        <v>51</v>
      </c>
      <c r="B31" s="20" t="s">
        <v>52</v>
      </c>
      <c r="C31" s="21">
        <v>0</v>
      </c>
      <c r="D31" s="21">
        <f t="shared" si="0"/>
        <v>0</v>
      </c>
    </row>
    <row r="32" spans="1:4" x14ac:dyDescent="0.25">
      <c r="A32" s="24">
        <v>14</v>
      </c>
      <c r="B32" s="20" t="s">
        <v>54</v>
      </c>
      <c r="C32" s="45" t="str">
        <f>'1 - QA Completo'!C36:D36</f>
        <v>PRESENTE</v>
      </c>
      <c r="D32" s="46"/>
    </row>
    <row r="33" spans="1:4" x14ac:dyDescent="0.25">
      <c r="A33" s="24">
        <v>15</v>
      </c>
      <c r="B33" s="26" t="s">
        <v>55</v>
      </c>
      <c r="C33" s="21">
        <v>0</v>
      </c>
      <c r="D33" s="21">
        <f t="shared" si="0"/>
        <v>0</v>
      </c>
    </row>
    <row r="34" spans="1:4" x14ac:dyDescent="0.25">
      <c r="A34" s="24">
        <v>16</v>
      </c>
      <c r="B34" s="26" t="s">
        <v>56</v>
      </c>
      <c r="C34" s="21">
        <v>0</v>
      </c>
      <c r="D34" s="21">
        <f t="shared" si="0"/>
        <v>0</v>
      </c>
    </row>
    <row r="35" spans="1:4" x14ac:dyDescent="0.25">
      <c r="A35" s="24">
        <v>17</v>
      </c>
      <c r="B35" s="26" t="s">
        <v>57</v>
      </c>
      <c r="C35" s="21">
        <v>0</v>
      </c>
      <c r="D35" s="21">
        <f t="shared" si="0"/>
        <v>0</v>
      </c>
    </row>
    <row r="36" spans="1:4" x14ac:dyDescent="0.25">
      <c r="A36" s="24">
        <v>18</v>
      </c>
      <c r="B36" s="26" t="s">
        <v>12</v>
      </c>
      <c r="C36" s="21">
        <v>0</v>
      </c>
      <c r="D36" s="21">
        <f t="shared" si="0"/>
        <v>0</v>
      </c>
    </row>
    <row r="37" spans="1:4" x14ac:dyDescent="0.25">
      <c r="A37" s="24">
        <v>19</v>
      </c>
      <c r="B37" s="26" t="s">
        <v>14</v>
      </c>
      <c r="C37" s="21">
        <v>0</v>
      </c>
      <c r="D37" s="21">
        <f t="shared" si="0"/>
        <v>0</v>
      </c>
    </row>
    <row r="38" spans="1:4" x14ac:dyDescent="0.25">
      <c r="A38" s="24">
        <v>20</v>
      </c>
      <c r="B38" s="26" t="s">
        <v>60</v>
      </c>
      <c r="C38" s="21">
        <v>0</v>
      </c>
      <c r="D38" s="21">
        <f t="shared" si="0"/>
        <v>0</v>
      </c>
    </row>
    <row r="39" spans="1:4" x14ac:dyDescent="0.25">
      <c r="A39" s="24">
        <v>21</v>
      </c>
      <c r="B39" s="26" t="s">
        <v>61</v>
      </c>
      <c r="C39" s="21">
        <v>0</v>
      </c>
      <c r="D39" s="21">
        <f t="shared" si="0"/>
        <v>0</v>
      </c>
    </row>
    <row r="40" spans="1:4" x14ac:dyDescent="0.25">
      <c r="A40" s="24">
        <v>22</v>
      </c>
      <c r="B40" s="26" t="s">
        <v>62</v>
      </c>
      <c r="C40" s="21">
        <v>0</v>
      </c>
      <c r="D40" s="21">
        <f t="shared" si="0"/>
        <v>0</v>
      </c>
    </row>
    <row r="41" spans="1:4" x14ac:dyDescent="0.25">
      <c r="A41" s="24">
        <v>23</v>
      </c>
      <c r="B41" s="26" t="s">
        <v>63</v>
      </c>
      <c r="C41" s="21">
        <v>0</v>
      </c>
      <c r="D41" s="21">
        <f t="shared" si="0"/>
        <v>0</v>
      </c>
    </row>
    <row r="42" spans="1:4" x14ac:dyDescent="0.25">
      <c r="A42" s="24">
        <v>24</v>
      </c>
      <c r="B42" s="26" t="s">
        <v>64</v>
      </c>
      <c r="C42" s="21">
        <v>0</v>
      </c>
      <c r="D42" s="21">
        <f t="shared" si="0"/>
        <v>0</v>
      </c>
    </row>
    <row r="43" spans="1:4" x14ac:dyDescent="0.25">
      <c r="A43" s="24">
        <v>25</v>
      </c>
      <c r="B43" s="26" t="s">
        <v>65</v>
      </c>
      <c r="C43" s="21">
        <v>0</v>
      </c>
      <c r="D43" s="21">
        <f t="shared" si="0"/>
        <v>0</v>
      </c>
    </row>
    <row r="44" spans="1:4" x14ac:dyDescent="0.25">
      <c r="A44" s="24">
        <v>26</v>
      </c>
      <c r="B44" s="26" t="s">
        <v>66</v>
      </c>
      <c r="C44" s="21">
        <v>0</v>
      </c>
      <c r="D44" s="21">
        <f t="shared" si="0"/>
        <v>0</v>
      </c>
    </row>
    <row r="45" spans="1:4" x14ac:dyDescent="0.25">
      <c r="A45" s="24">
        <v>27</v>
      </c>
      <c r="B45" s="26" t="s">
        <v>82</v>
      </c>
      <c r="C45" s="21">
        <v>348.07479999999998</v>
      </c>
      <c r="D45" s="21">
        <f t="shared" si="0"/>
        <v>0.65281861187710211</v>
      </c>
    </row>
    <row r="46" spans="1:4" x14ac:dyDescent="0.25">
      <c r="A46" s="24">
        <v>28</v>
      </c>
      <c r="B46" s="26" t="s">
        <v>93</v>
      </c>
      <c r="C46" s="21">
        <v>0</v>
      </c>
      <c r="D46" s="21">
        <f t="shared" si="0"/>
        <v>0</v>
      </c>
    </row>
    <row r="47" spans="1:4" x14ac:dyDescent="0.25">
      <c r="A47" s="24">
        <v>29</v>
      </c>
      <c r="B47" s="26" t="s">
        <v>98</v>
      </c>
      <c r="C47" s="21">
        <v>0</v>
      </c>
      <c r="D47" s="21">
        <f t="shared" si="0"/>
        <v>0</v>
      </c>
    </row>
    <row r="48" spans="1:4" x14ac:dyDescent="0.25">
      <c r="A48" s="27"/>
      <c r="B48" s="28" t="s">
        <v>67</v>
      </c>
      <c r="C48" s="29">
        <f>'3 - QA MD'!C34</f>
        <v>53318.761700000003</v>
      </c>
      <c r="D48" s="29">
        <v>100</v>
      </c>
    </row>
    <row r="51" spans="2:2" x14ac:dyDescent="0.25">
      <c r="B51" s="3" t="s">
        <v>99</v>
      </c>
    </row>
  </sheetData>
  <mergeCells count="3">
    <mergeCell ref="C19:D19"/>
    <mergeCell ref="C32:D32"/>
    <mergeCell ref="A1:D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workbookViewId="0">
      <selection activeCell="C23" sqref="C23"/>
    </sheetView>
  </sheetViews>
  <sheetFormatPr defaultRowHeight="15" x14ac:dyDescent="0.25"/>
  <cols>
    <col min="2" max="2" width="72.5703125" bestFit="1" customWidth="1"/>
    <col min="3" max="3" width="10" bestFit="1" customWidth="1"/>
  </cols>
  <sheetData>
    <row r="1" spans="1:4" x14ac:dyDescent="0.25">
      <c r="A1" s="49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PROENÇA</v>
      </c>
      <c r="B1" s="50"/>
      <c r="C1" s="50"/>
      <c r="D1" s="51"/>
    </row>
    <row r="2" spans="1:4" x14ac:dyDescent="0.25">
      <c r="A2" s="52"/>
      <c r="B2" s="53"/>
      <c r="C2" s="53"/>
      <c r="D2" s="54"/>
    </row>
    <row r="3" spans="1:4" x14ac:dyDescent="0.25">
      <c r="A3" s="33"/>
      <c r="B3" s="33"/>
      <c r="C3" s="33"/>
      <c r="D3" s="33"/>
    </row>
    <row r="4" spans="1:4" x14ac:dyDescent="0.25">
      <c r="A4" s="1" t="s">
        <v>1</v>
      </c>
      <c r="B4" s="1" t="s">
        <v>2</v>
      </c>
      <c r="C4" s="1" t="s">
        <v>3</v>
      </c>
      <c r="D4" s="1" t="s">
        <v>4</v>
      </c>
    </row>
    <row r="5" spans="1:4" x14ac:dyDescent="0.25">
      <c r="A5" s="2">
        <v>1</v>
      </c>
      <c r="B5" s="3" t="s">
        <v>8</v>
      </c>
      <c r="C5" s="4">
        <f>3*1102.5633</f>
        <v>3307.6899000000003</v>
      </c>
      <c r="D5" s="4">
        <f>(C5*100)/$C$34</f>
        <v>6.2036135021492829</v>
      </c>
    </row>
    <row r="6" spans="1:4" x14ac:dyDescent="0.25">
      <c r="A6" s="2">
        <v>2</v>
      </c>
      <c r="B6" s="3" t="s">
        <v>9</v>
      </c>
      <c r="C6" s="4">
        <f>8820.497-C5</f>
        <v>5512.8070999999991</v>
      </c>
      <c r="D6" s="4">
        <f t="shared" ref="D6:D32" si="0">(C6*100)/$C$34</f>
        <v>10.339338207098683</v>
      </c>
    </row>
    <row r="7" spans="1:4" x14ac:dyDescent="0.25">
      <c r="A7" s="2">
        <v>3</v>
      </c>
      <c r="B7" s="3" t="s">
        <v>10</v>
      </c>
      <c r="C7" s="4">
        <v>0</v>
      </c>
      <c r="D7" s="4">
        <f t="shared" si="0"/>
        <v>0</v>
      </c>
    </row>
    <row r="8" spans="1:4" x14ac:dyDescent="0.25">
      <c r="A8" s="2" t="s">
        <v>11</v>
      </c>
      <c r="B8" s="3" t="s">
        <v>12</v>
      </c>
      <c r="C8" s="4">
        <v>0</v>
      </c>
      <c r="D8" s="4">
        <f t="shared" si="0"/>
        <v>0</v>
      </c>
    </row>
    <row r="9" spans="1:4" x14ac:dyDescent="0.25">
      <c r="A9" s="2" t="s">
        <v>13</v>
      </c>
      <c r="B9" s="3" t="s">
        <v>14</v>
      </c>
      <c r="C9" s="4">
        <v>0</v>
      </c>
      <c r="D9" s="4">
        <f t="shared" si="0"/>
        <v>0</v>
      </c>
    </row>
    <row r="10" spans="1:4" x14ac:dyDescent="0.25">
      <c r="A10" s="2" t="s">
        <v>15</v>
      </c>
      <c r="B10" s="3" t="s">
        <v>16</v>
      </c>
      <c r="C10" s="42" t="s">
        <v>85</v>
      </c>
      <c r="D10" s="43"/>
    </row>
    <row r="11" spans="1:4" x14ac:dyDescent="0.25">
      <c r="A11" s="2">
        <v>4</v>
      </c>
      <c r="B11" s="3" t="s">
        <v>20</v>
      </c>
      <c r="C11" s="4">
        <v>0</v>
      </c>
      <c r="D11" s="4">
        <f t="shared" si="0"/>
        <v>0</v>
      </c>
    </row>
    <row r="12" spans="1:4" x14ac:dyDescent="0.25">
      <c r="A12" s="2">
        <v>5</v>
      </c>
      <c r="B12" s="3" t="s">
        <v>86</v>
      </c>
      <c r="C12" s="4">
        <f>C34-(C5+C6+C7+C11+C13+C14+C15+C17+C18+C19+C20+C21+C22+C23+C24+C25+C26+C27+C28+C29+C30+C31)</f>
        <v>40433.080500000004</v>
      </c>
      <c r="D12" s="4">
        <f t="shared" si="0"/>
        <v>75.832744817852742</v>
      </c>
    </row>
    <row r="13" spans="1:4" x14ac:dyDescent="0.25">
      <c r="A13" s="2">
        <v>6</v>
      </c>
      <c r="B13" s="3" t="s">
        <v>24</v>
      </c>
      <c r="C13" s="4">
        <v>0</v>
      </c>
      <c r="D13" s="4">
        <f t="shared" si="0"/>
        <v>0</v>
      </c>
    </row>
    <row r="14" spans="1:4" x14ac:dyDescent="0.25">
      <c r="A14" s="2">
        <v>7</v>
      </c>
      <c r="B14" s="3" t="s">
        <v>25</v>
      </c>
      <c r="C14" s="4">
        <v>1675.7402999999999</v>
      </c>
      <c r="D14" s="4">
        <f t="shared" si="0"/>
        <v>3.142871752027204</v>
      </c>
    </row>
    <row r="15" spans="1:4" x14ac:dyDescent="0.25">
      <c r="A15" s="2">
        <v>8</v>
      </c>
      <c r="B15" s="3" t="s">
        <v>27</v>
      </c>
      <c r="C15" s="4">
        <f>83.755+65.5802</f>
        <v>149.33519999999999</v>
      </c>
      <c r="D15" s="4">
        <f t="shared" si="0"/>
        <v>0.28008002293871725</v>
      </c>
    </row>
    <row r="16" spans="1:4" x14ac:dyDescent="0.25">
      <c r="A16" s="15">
        <v>9</v>
      </c>
      <c r="B16" s="5" t="s">
        <v>28</v>
      </c>
      <c r="C16" s="42"/>
      <c r="D16" s="43"/>
    </row>
    <row r="17" spans="1:4" x14ac:dyDescent="0.25">
      <c r="A17" s="14" t="s">
        <v>87</v>
      </c>
      <c r="B17" s="3" t="s">
        <v>34</v>
      </c>
      <c r="C17" s="4">
        <v>0</v>
      </c>
      <c r="D17" s="4">
        <f t="shared" si="0"/>
        <v>0</v>
      </c>
    </row>
    <row r="18" spans="1:4" x14ac:dyDescent="0.25">
      <c r="A18" s="14" t="s">
        <v>88</v>
      </c>
      <c r="B18" s="3" t="s">
        <v>36</v>
      </c>
      <c r="C18" s="4">
        <v>100.3028</v>
      </c>
      <c r="D18" s="4">
        <f t="shared" si="0"/>
        <v>0.18811914756077316</v>
      </c>
    </row>
    <row r="19" spans="1:4" x14ac:dyDescent="0.25">
      <c r="A19" s="14" t="s">
        <v>89</v>
      </c>
      <c r="B19" s="3" t="s">
        <v>38</v>
      </c>
      <c r="C19" s="4">
        <v>0</v>
      </c>
      <c r="D19" s="4">
        <f t="shared" si="0"/>
        <v>0</v>
      </c>
    </row>
    <row r="20" spans="1:4" x14ac:dyDescent="0.25">
      <c r="A20" s="14" t="s">
        <v>90</v>
      </c>
      <c r="B20" s="3" t="s">
        <v>40</v>
      </c>
      <c r="C20" s="4">
        <v>0</v>
      </c>
      <c r="D20" s="4">
        <f t="shared" si="0"/>
        <v>0</v>
      </c>
    </row>
    <row r="21" spans="1:4" x14ac:dyDescent="0.25">
      <c r="A21" s="14" t="s">
        <v>91</v>
      </c>
      <c r="B21" s="3" t="s">
        <v>44</v>
      </c>
      <c r="C21" s="4">
        <v>0</v>
      </c>
      <c r="D21" s="4">
        <f t="shared" si="0"/>
        <v>0</v>
      </c>
    </row>
    <row r="22" spans="1:4" x14ac:dyDescent="0.25">
      <c r="A22" s="14">
        <v>10</v>
      </c>
      <c r="B22" s="3" t="s">
        <v>92</v>
      </c>
      <c r="C22" s="4">
        <v>0</v>
      </c>
      <c r="D22" s="4">
        <f t="shared" si="0"/>
        <v>0</v>
      </c>
    </row>
    <row r="23" spans="1:4" x14ac:dyDescent="0.25">
      <c r="A23" s="14">
        <v>11</v>
      </c>
      <c r="B23" s="3" t="s">
        <v>53</v>
      </c>
      <c r="C23" s="4">
        <v>1644.385</v>
      </c>
      <c r="D23" s="4">
        <f t="shared" si="0"/>
        <v>3.0840644973193365</v>
      </c>
    </row>
    <row r="24" spans="1:4" x14ac:dyDescent="0.25">
      <c r="A24" s="14">
        <v>12</v>
      </c>
      <c r="B24" s="16" t="s">
        <v>55</v>
      </c>
      <c r="C24" s="4">
        <v>0</v>
      </c>
      <c r="D24" s="4">
        <f t="shared" si="0"/>
        <v>0</v>
      </c>
    </row>
    <row r="25" spans="1:4" x14ac:dyDescent="0.25">
      <c r="A25" s="14">
        <v>13</v>
      </c>
      <c r="B25" s="16" t="s">
        <v>61</v>
      </c>
      <c r="C25" s="4">
        <v>0</v>
      </c>
      <c r="D25" s="4">
        <f t="shared" si="0"/>
        <v>0</v>
      </c>
    </row>
    <row r="26" spans="1:4" x14ac:dyDescent="0.25">
      <c r="A26" s="14">
        <v>14</v>
      </c>
      <c r="B26" s="16" t="s">
        <v>62</v>
      </c>
      <c r="C26" s="4">
        <v>0</v>
      </c>
      <c r="D26" s="4">
        <f t="shared" si="0"/>
        <v>0</v>
      </c>
    </row>
    <row r="27" spans="1:4" x14ac:dyDescent="0.25">
      <c r="A27" s="14">
        <v>15</v>
      </c>
      <c r="B27" s="16" t="s">
        <v>63</v>
      </c>
      <c r="C27" s="4">
        <v>0</v>
      </c>
      <c r="D27" s="4">
        <f t="shared" si="0"/>
        <v>0</v>
      </c>
    </row>
    <row r="28" spans="1:4" x14ac:dyDescent="0.25">
      <c r="A28" s="14">
        <v>16</v>
      </c>
      <c r="B28" s="16" t="s">
        <v>65</v>
      </c>
      <c r="C28" s="4">
        <v>0</v>
      </c>
      <c r="D28" s="4">
        <f t="shared" si="0"/>
        <v>0</v>
      </c>
    </row>
    <row r="29" spans="1:4" x14ac:dyDescent="0.25">
      <c r="A29" s="14">
        <v>17</v>
      </c>
      <c r="B29" s="16" t="s">
        <v>82</v>
      </c>
      <c r="C29" s="4">
        <v>380.99849999999998</v>
      </c>
      <c r="D29" s="4">
        <f t="shared" si="0"/>
        <v>0.71456742027075237</v>
      </c>
    </row>
    <row r="30" spans="1:4" x14ac:dyDescent="0.25">
      <c r="A30" s="14">
        <v>18</v>
      </c>
      <c r="B30" s="16" t="s">
        <v>83</v>
      </c>
      <c r="C30" s="4">
        <v>114.4224</v>
      </c>
      <c r="D30" s="4">
        <f t="shared" si="0"/>
        <v>0.21460063278251262</v>
      </c>
    </row>
    <row r="31" spans="1:4" x14ac:dyDescent="0.25">
      <c r="A31" s="14">
        <v>19</v>
      </c>
      <c r="B31" s="16" t="s">
        <v>84</v>
      </c>
      <c r="C31" s="4">
        <v>0</v>
      </c>
      <c r="D31" s="4">
        <f t="shared" si="0"/>
        <v>0</v>
      </c>
    </row>
    <row r="32" spans="1:4" x14ac:dyDescent="0.25">
      <c r="A32" s="14">
        <v>20</v>
      </c>
      <c r="B32" s="16" t="s">
        <v>93</v>
      </c>
      <c r="C32" s="4">
        <v>0</v>
      </c>
      <c r="D32" s="4">
        <f t="shared" si="0"/>
        <v>0</v>
      </c>
    </row>
    <row r="33" spans="1:4" x14ac:dyDescent="0.25">
      <c r="A33" s="14">
        <v>21</v>
      </c>
      <c r="B33" s="16" t="s">
        <v>54</v>
      </c>
      <c r="C33" s="42" t="s">
        <v>71</v>
      </c>
      <c r="D33" s="43"/>
    </row>
    <row r="34" spans="1:4" x14ac:dyDescent="0.25">
      <c r="A34" s="6"/>
      <c r="B34" s="7" t="s">
        <v>94</v>
      </c>
      <c r="C34" s="8">
        <f>C36-C35</f>
        <v>53318.761700000003</v>
      </c>
      <c r="D34" s="8">
        <f>(C34*100)/$C$34</f>
        <v>100</v>
      </c>
    </row>
    <row r="35" spans="1:4" x14ac:dyDescent="0.25">
      <c r="A35" s="6"/>
      <c r="B35" s="7" t="s">
        <v>95</v>
      </c>
      <c r="C35" s="8">
        <v>0</v>
      </c>
      <c r="D35" s="8">
        <f>(C35*100)/$C$36</f>
        <v>0</v>
      </c>
    </row>
    <row r="36" spans="1:4" x14ac:dyDescent="0.25">
      <c r="A36" s="6"/>
      <c r="B36" s="7" t="s">
        <v>96</v>
      </c>
      <c r="C36" s="8">
        <v>53318.761700000003</v>
      </c>
      <c r="D36" s="8">
        <f>(C36*100)/$C$36</f>
        <v>100</v>
      </c>
    </row>
    <row r="38" spans="1:4" ht="15.75" thickBot="1" x14ac:dyDescent="0.3"/>
    <row r="39" spans="1:4" x14ac:dyDescent="0.25">
      <c r="B39" s="37" t="s">
        <v>97</v>
      </c>
    </row>
    <row r="40" spans="1:4" x14ac:dyDescent="0.25">
      <c r="B40" s="38" t="s">
        <v>72</v>
      </c>
    </row>
    <row r="41" spans="1:4" x14ac:dyDescent="0.25">
      <c r="B41" s="39" t="s">
        <v>73</v>
      </c>
    </row>
    <row r="42" spans="1:4" x14ac:dyDescent="0.25">
      <c r="B42" s="39" t="s">
        <v>74</v>
      </c>
    </row>
    <row r="43" spans="1:4" x14ac:dyDescent="0.25">
      <c r="B43" s="39" t="s">
        <v>75</v>
      </c>
    </row>
    <row r="44" spans="1:4" x14ac:dyDescent="0.25">
      <c r="B44" s="39" t="s">
        <v>76</v>
      </c>
    </row>
    <row r="45" spans="1:4" x14ac:dyDescent="0.25">
      <c r="B45" s="39" t="s">
        <v>77</v>
      </c>
    </row>
    <row r="46" spans="1:4" x14ac:dyDescent="0.25">
      <c r="B46" s="39" t="s">
        <v>78</v>
      </c>
    </row>
    <row r="47" spans="1:4" x14ac:dyDescent="0.25">
      <c r="B47" s="39" t="s">
        <v>79</v>
      </c>
    </row>
    <row r="48" spans="1:4" x14ac:dyDescent="0.25">
      <c r="B48" s="39" t="s">
        <v>80</v>
      </c>
    </row>
    <row r="49" spans="2:2" ht="15.75" thickBot="1" x14ac:dyDescent="0.3">
      <c r="B49" s="40" t="s">
        <v>81</v>
      </c>
    </row>
  </sheetData>
  <mergeCells count="4">
    <mergeCell ref="A1:D2"/>
    <mergeCell ref="C10:D10"/>
    <mergeCell ref="C16:D16"/>
    <mergeCell ref="C33:D3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1 - QA Completo</vt:lpstr>
      <vt:lpstr>2 - QA PGI</vt:lpstr>
      <vt:lpstr>3 - QA MD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Arborea Ambiental</cp:lastModifiedBy>
  <dcterms:created xsi:type="dcterms:W3CDTF">2020-07-28T15:01:18Z</dcterms:created>
  <dcterms:modified xsi:type="dcterms:W3CDTF">2020-10-23T15:27:16Z</dcterms:modified>
</cp:coreProperties>
</file>