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2435" windowHeight="12090" activeTab="1"/>
  </bookViews>
  <sheets>
    <sheet name="QUADRO PARA LAYOUT" sheetId="1" r:id="rId1"/>
    <sheet name="QUADRO COMPLETO" sheetId="2" r:id="rId2"/>
    <sheet name="Plan3" sheetId="3" r:id="rId3"/>
  </sheets>
  <calcPr calcId="145621"/>
</workbook>
</file>

<file path=xl/calcChain.xml><?xml version="1.0" encoding="utf-8"?>
<calcChain xmlns="http://schemas.openxmlformats.org/spreadsheetml/2006/main">
  <c r="D35" i="2" l="1"/>
  <c r="N8" i="2" l="1"/>
  <c r="J8" i="2" l="1"/>
  <c r="K8" i="2" s="1"/>
  <c r="J7" i="2"/>
  <c r="G15" i="2" l="1"/>
  <c r="F15" i="2"/>
  <c r="G11" i="2"/>
  <c r="F11" i="2"/>
  <c r="G47" i="2" l="1"/>
  <c r="G46" i="2"/>
  <c r="G45" i="2"/>
  <c r="G44" i="2"/>
  <c r="G43" i="2"/>
  <c r="G42" i="2"/>
  <c r="G41" i="2"/>
  <c r="G40" i="2"/>
  <c r="G39" i="2"/>
  <c r="G38" i="2"/>
  <c r="G37" i="2"/>
  <c r="G35" i="2"/>
  <c r="G34" i="2"/>
  <c r="G33" i="2"/>
  <c r="G32" i="2"/>
  <c r="G31" i="2"/>
  <c r="G30" i="2"/>
  <c r="G29" i="2"/>
  <c r="G28" i="2"/>
  <c r="G27" i="2"/>
  <c r="G26" i="2"/>
  <c r="G25" i="2"/>
  <c r="G24" i="2"/>
  <c r="G23" i="2"/>
  <c r="G21" i="2"/>
  <c r="G20" i="2"/>
  <c r="G19" i="2"/>
  <c r="G18" i="2"/>
  <c r="G17" i="2"/>
  <c r="G16" i="2"/>
  <c r="G14" i="2"/>
  <c r="G13" i="2"/>
  <c r="G12" i="2"/>
  <c r="G9" i="2"/>
  <c r="G8" i="2"/>
  <c r="G7" i="2"/>
  <c r="G6" i="2"/>
  <c r="G5" i="2"/>
  <c r="G48" i="2" l="1"/>
  <c r="D45" i="2"/>
  <c r="D44" i="2"/>
  <c r="D43" i="2"/>
  <c r="D42" i="2"/>
  <c r="D41" i="2"/>
  <c r="D40" i="2"/>
  <c r="D39" i="2"/>
  <c r="D38" i="2"/>
  <c r="D37" i="2"/>
  <c r="D34" i="2"/>
  <c r="D33" i="2"/>
  <c r="D32" i="2"/>
  <c r="C32" i="2"/>
  <c r="D31" i="2"/>
  <c r="D30" i="2"/>
  <c r="D29" i="2"/>
  <c r="D28" i="2"/>
  <c r="D27" i="2"/>
  <c r="C26" i="2"/>
  <c r="D26" i="2" s="1"/>
  <c r="C25" i="2"/>
  <c r="D25" i="2" s="1"/>
  <c r="D24" i="2"/>
  <c r="C24" i="2"/>
  <c r="D23" i="2"/>
  <c r="D21" i="2"/>
  <c r="D20" i="2"/>
  <c r="D19" i="2"/>
  <c r="C19" i="2"/>
  <c r="D18" i="2"/>
  <c r="D16" i="2"/>
  <c r="D15" i="2"/>
  <c r="D14" i="2"/>
  <c r="D13" i="2"/>
  <c r="C13" i="2"/>
  <c r="D12" i="2"/>
  <c r="D11" i="2"/>
  <c r="C9" i="2"/>
  <c r="D9" i="2" s="1"/>
  <c r="D8" i="2"/>
  <c r="D7" i="2"/>
  <c r="C5" i="2"/>
  <c r="D5" i="2" l="1"/>
  <c r="C6" i="2"/>
  <c r="D6" i="2" s="1"/>
  <c r="D35" i="1"/>
  <c r="D36" i="1"/>
  <c r="D37" i="1"/>
  <c r="D38" i="1"/>
  <c r="D39" i="1"/>
  <c r="D40" i="1"/>
  <c r="D41" i="1"/>
  <c r="D42" i="1"/>
  <c r="D34" i="1"/>
  <c r="D24" i="1"/>
  <c r="D25" i="1"/>
  <c r="D26" i="1"/>
  <c r="D27" i="1"/>
  <c r="D28" i="1"/>
  <c r="D29" i="1"/>
  <c r="D30" i="1"/>
  <c r="D31" i="1"/>
  <c r="D32" i="1"/>
  <c r="D20" i="1"/>
  <c r="D9" i="1"/>
  <c r="D11" i="1"/>
  <c r="D12" i="1"/>
  <c r="D13" i="1"/>
  <c r="D15" i="1"/>
  <c r="D17" i="1"/>
  <c r="D18" i="1"/>
  <c r="D8" i="1"/>
  <c r="D5" i="1"/>
  <c r="D6" i="1"/>
  <c r="C29" i="1"/>
  <c r="C23" i="1"/>
  <c r="D23" i="1" s="1"/>
  <c r="C22" i="1"/>
  <c r="D22" i="1" s="1"/>
  <c r="C21" i="1"/>
  <c r="D21" i="1" s="1"/>
  <c r="C16" i="1"/>
  <c r="D16" i="1" s="1"/>
  <c r="C17" i="2" l="1"/>
  <c r="D17" i="2" s="1"/>
  <c r="C10" i="1"/>
  <c r="D10" i="1" s="1"/>
  <c r="C7" i="1"/>
  <c r="D7" i="1" s="1"/>
  <c r="C3" i="1"/>
  <c r="D3" i="1" l="1"/>
  <c r="C4" i="1"/>
  <c r="D4" i="1" s="1"/>
  <c r="C14" i="1" l="1"/>
  <c r="D14" i="1" s="1"/>
</calcChain>
</file>

<file path=xl/sharedStrings.xml><?xml version="1.0" encoding="utf-8"?>
<sst xmlns="http://schemas.openxmlformats.org/spreadsheetml/2006/main" count="148" uniqueCount="77">
  <si>
    <t>VALOR</t>
  </si>
  <si>
    <t>ITEM</t>
  </si>
  <si>
    <t>CATEGORIA</t>
  </si>
  <si>
    <t>ÁREA (m²)</t>
  </si>
  <si>
    <t>ÁREA (%)</t>
  </si>
  <si>
    <t>M²</t>
  </si>
  <si>
    <t>MUDAS</t>
  </si>
  <si>
    <t>TOTAL</t>
  </si>
  <si>
    <t>CURSO D'ÁGUA REGULAR</t>
  </si>
  <si>
    <t>CALHA SAZONAL - VEGETAÇÃO DE DESENVOLVIMENTO ESPONTÂNEO</t>
  </si>
  <si>
    <t>FLORESTA NATIVA - EXISTENTE</t>
  </si>
  <si>
    <t>3.1</t>
  </si>
  <si>
    <t>EM APP</t>
  </si>
  <si>
    <t>3.2</t>
  </si>
  <si>
    <t>FORA DE APP</t>
  </si>
  <si>
    <t>3.3</t>
  </si>
  <si>
    <t>ESTÁGIO DE REGENERAÇÃO</t>
  </si>
  <si>
    <t>FLORESTA NATIVA - À RECOMPOR</t>
  </si>
  <si>
    <t>4.1</t>
  </si>
  <si>
    <t>4.2</t>
  </si>
  <si>
    <t>ARBORIZAÇÃO PROPOSTA - POMAR</t>
  </si>
  <si>
    <t>ARBORIZAÇÃO PROPOSTA - PAISAGÍSTICA</t>
  </si>
  <si>
    <t>GRAMADO</t>
  </si>
  <si>
    <t>HORTA COMUNITÁRIA</t>
  </si>
  <si>
    <t>CAMPO DE FUTEBOL</t>
  </si>
  <si>
    <t>TRILHA</t>
  </si>
  <si>
    <t>OUTROS EQUIPAMENTOS DE LAZER/ESPORTE PERMEÁVEIS</t>
  </si>
  <si>
    <t>ÁREAS PAVIMENTADAS</t>
  </si>
  <si>
    <t>13.1</t>
  </si>
  <si>
    <t>CICLOVIA</t>
  </si>
  <si>
    <t>13.2</t>
  </si>
  <si>
    <t>PASSEIO PÚBLICO, PRAÇA DE CONVIVÊNCIA E PARACICLO</t>
  </si>
  <si>
    <t>13.3</t>
  </si>
  <si>
    <t>ACADEMIA (ESTAÇÃO DE GINÁSTICA E ATI)</t>
  </si>
  <si>
    <t>13.4</t>
  </si>
  <si>
    <t>EDIFICAÇÕES</t>
  </si>
  <si>
    <t>13.5</t>
  </si>
  <si>
    <t>EQUIPAMENTOS DE LAZER/ESPORTE (QUADRAS)</t>
  </si>
  <si>
    <t>13.5.1</t>
  </si>
  <si>
    <t>EQUIPAMENTOS DE LAZER/ESPORTE (PISTA DE SKATE)</t>
  </si>
  <si>
    <t>13.6</t>
  </si>
  <si>
    <t>VIA COMPARTILHADA</t>
  </si>
  <si>
    <t>13.7</t>
  </si>
  <si>
    <t>VIA ASFALTADA EXISTENTE</t>
  </si>
  <si>
    <t>13.8</t>
  </si>
  <si>
    <t>VIA ASFALTADA PROPOSTA</t>
  </si>
  <si>
    <t>13.9</t>
  </si>
  <si>
    <t>PONTO VERDE</t>
  </si>
  <si>
    <t>13.10</t>
  </si>
  <si>
    <t>ARQUIBANCADA</t>
  </si>
  <si>
    <t>13.11</t>
  </si>
  <si>
    <t>LOMBOFAIXA</t>
  </si>
  <si>
    <t>OCUPAÇÃO IRREGULAR</t>
  </si>
  <si>
    <t>ÁREA CONTAMINADA (RAIO 500m)</t>
  </si>
  <si>
    <t>AUSENTE</t>
  </si>
  <si>
    <t>EQUIPAMENTOS PÚBLICOS EXISTENTES</t>
  </si>
  <si>
    <t>ÁREA TOTAL DO PARQUE</t>
  </si>
  <si>
    <t>GRAMADO COM ARBORIZAÇÃO</t>
  </si>
  <si>
    <t>FLORESTA NATIVA - REFLORESTAMENTO</t>
  </si>
  <si>
    <t>18.1</t>
  </si>
  <si>
    <t>18.2</t>
  </si>
  <si>
    <t>BAMBUZAL</t>
  </si>
  <si>
    <t>PONTO COMERCIAL</t>
  </si>
  <si>
    <t>BREJO</t>
  </si>
  <si>
    <t>ESPELHO D'ÁGUA</t>
  </si>
  <si>
    <t>QUADRO DE ÁREAS                                                                                                                                                                                                                                                                   PARQUE LINEAR DO RIBEIRÃO QUILOMBO TRECHO 2</t>
  </si>
  <si>
    <t>BOSQUE</t>
  </si>
  <si>
    <t>DECK</t>
  </si>
  <si>
    <t>TRECHO DE CANALIZAÇÃO ABERTA</t>
  </si>
  <si>
    <t>VEGETAÇÃO</t>
  </si>
  <si>
    <t>Total</t>
  </si>
  <si>
    <t>Em APP</t>
  </si>
  <si>
    <t>DOMINIALIDADE (ÁREA PÚBLICA)</t>
  </si>
  <si>
    <t>ÁREA (m2)</t>
  </si>
  <si>
    <t>ÁREA(%)</t>
  </si>
  <si>
    <t>INICIAL</t>
  </si>
  <si>
    <t>Obs.: Embora não conste do cadastro de áreas contaminadas da CETESB (por isto indicada como ausente) recomenda-se uma avaliação preliminar para verificar a eventual presença de algum elemento contaminante que possa vir a causar riscos aos futuros usuários do parque, uma vez que tal área configura ponto viciado de descarte de resíduos sólidos há mais de duas décadas. Assim, para aplicação na planilha de viabilidade foi considerada pontuação “2” para o Parque Linear do ribeirão Quilombo Trecho 2.</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</si>
</sst>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0"/>
      <name val="Calibri"/>
      <family val="2"/>
      <scheme val="minor"/>
    </font>
    <font>
      <b/>
      <sz val="11"/>
      <color theme="1"/>
      <name val="Calibri"/>
      <family val="2"/>
      <scheme val="minor"/>
    </font>
    <font>
      <b/>
      <sz val="12"/>
      <color rgb="FFC00000"/>
      <name val="Calibri"/>
      <family val="2"/>
      <scheme val="minor"/>
    </font>
    <font>
      <b/>
      <sz val="11"/>
      <color theme="0"/>
      <name val="Arial"/>
      <family val="2"/>
    </font>
    <font>
      <sz val="11"/>
      <color theme="1"/>
      <name val="Arial"/>
      <family val="2"/>
    </font>
    <font>
      <b/>
      <sz val="11"/>
      <color theme="1"/>
      <name val="Arial"/>
      <family val="2"/>
    </font>
    <font>
      <sz val="10"/>
      <color theme="1"/>
      <name val="Calibri"/>
      <family val="2"/>
      <scheme val="minor"/>
    </font>
    <font>
      <sz val="9"/>
      <color theme="1"/>
      <name val="Calibri"/>
      <family val="2"/>
      <scheme val="minor"/>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
    <xf numFmtId="0" fontId="0" fillId="0" borderId="0"/>
  </cellStyleXfs>
  <cellXfs count="48">
    <xf numFmtId="0" fontId="0" fillId="0" borderId="0" xfId="0"/>
    <xf numFmtId="0" fontId="0" fillId="0" borderId="0" xfId="0"/>
    <xf numFmtId="0" fontId="0" fillId="2" borderId="1" xfId="0" applyFill="1" applyBorder="1" applyAlignment="1">
      <alignment horizontal="center" vertical="center"/>
    </xf>
    <xf numFmtId="0" fontId="0" fillId="0" borderId="1" xfId="0" applyBorder="1" applyAlignment="1">
      <alignment horizontal="center" vertical="center"/>
    </xf>
    <xf numFmtId="0" fontId="0" fillId="0" borderId="1" xfId="0" applyBorder="1"/>
    <xf numFmtId="4" fontId="0" fillId="0" borderId="1" xfId="0" applyNumberFormat="1" applyBorder="1" applyAlignment="1">
      <alignment horizontal="center" vertical="center"/>
    </xf>
    <xf numFmtId="0" fontId="2" fillId="0" borderId="1" xfId="0" applyFont="1" applyBorder="1"/>
    <xf numFmtId="0" fontId="0" fillId="2" borderId="1" xfId="0" applyFill="1" applyBorder="1"/>
    <xf numFmtId="0" fontId="1" fillId="2" borderId="1" xfId="0" applyFont="1" applyFill="1" applyBorder="1" applyAlignment="1">
      <alignment horizontal="center" vertical="center"/>
    </xf>
    <xf numFmtId="4" fontId="0" fillId="2" borderId="1" xfId="0" applyNumberFormat="1" applyFill="1" applyBorder="1" applyAlignment="1">
      <alignment horizontal="center" vertical="center"/>
    </xf>
    <xf numFmtId="4" fontId="0" fillId="0" borderId="0" xfId="0" applyNumberFormat="1"/>
    <xf numFmtId="0" fontId="0" fillId="0" borderId="4" xfId="0" applyFill="1" applyBorder="1" applyAlignment="1">
      <alignment horizontal="center" vertical="center"/>
    </xf>
    <xf numFmtId="4" fontId="3" fillId="2" borderId="1" xfId="0" applyNumberFormat="1" applyFont="1" applyFill="1" applyBorder="1" applyAlignment="1">
      <alignment horizontal="center" vertical="center"/>
    </xf>
    <xf numFmtId="0" fontId="0" fillId="2" borderId="3" xfId="0" applyFill="1" applyBorder="1" applyAlignment="1">
      <alignment horizontal="center" vertical="center"/>
    </xf>
    <xf numFmtId="0" fontId="0" fillId="2" borderId="5" xfId="0" applyFill="1" applyBorder="1" applyAlignment="1">
      <alignment horizontal="center" vertical="center"/>
    </xf>
    <xf numFmtId="0" fontId="0" fillId="0" borderId="1" xfId="0" applyFill="1" applyBorder="1" applyAlignment="1">
      <alignment horizontal="center" vertical="center"/>
    </xf>
    <xf numFmtId="0" fontId="2" fillId="0" borderId="1" xfId="0" applyFont="1" applyFill="1" applyBorder="1" applyAlignment="1">
      <alignment horizontal="center" vertical="center"/>
    </xf>
    <xf numFmtId="0" fontId="0" fillId="0" borderId="1" xfId="0" applyFill="1" applyBorder="1"/>
    <xf numFmtId="0" fontId="1"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xf numFmtId="4" fontId="5" fillId="0" borderId="1" xfId="0" applyNumberFormat="1"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Border="1"/>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xf numFmtId="0" fontId="5" fillId="2" borderId="1" xfId="0" applyFont="1" applyFill="1" applyBorder="1"/>
    <xf numFmtId="0" fontId="4" fillId="2" borderId="1" xfId="0" applyFont="1" applyFill="1" applyBorder="1" applyAlignment="1">
      <alignment horizontal="center" vertical="center"/>
    </xf>
    <xf numFmtId="4" fontId="5" fillId="2" borderId="1" xfId="0" applyNumberFormat="1" applyFont="1" applyFill="1" applyBorder="1" applyAlignment="1">
      <alignment horizontal="center" vertical="center"/>
    </xf>
    <xf numFmtId="4" fontId="0" fillId="0" borderId="1" xfId="0" applyNumberFormat="1" applyFill="1" applyBorder="1" applyAlignment="1">
      <alignment horizontal="center" vertical="center"/>
    </xf>
    <xf numFmtId="0" fontId="0" fillId="0" borderId="0" xfId="0" applyFill="1"/>
    <xf numFmtId="4" fontId="0" fillId="0" borderId="1" xfId="0" applyNumberFormat="1" applyBorder="1"/>
    <xf numFmtId="4" fontId="7" fillId="0" borderId="1" xfId="0" applyNumberFormat="1" applyFont="1" applyFill="1" applyBorder="1" applyAlignment="1">
      <alignment horizontal="center" vertical="center"/>
    </xf>
    <xf numFmtId="4" fontId="5" fillId="0" borderId="2" xfId="0" applyNumberFormat="1" applyFont="1" applyBorder="1" applyAlignment="1">
      <alignment horizontal="center" vertical="center"/>
    </xf>
    <xf numFmtId="4" fontId="5" fillId="0" borderId="3" xfId="0" applyNumberFormat="1" applyFont="1" applyBorder="1" applyAlignment="1">
      <alignment horizontal="center" vertical="center"/>
    </xf>
    <xf numFmtId="0" fontId="4"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2" borderId="1" xfId="0" applyFont="1" applyFill="1" applyBorder="1" applyAlignment="1">
      <alignment horizontal="center"/>
    </xf>
    <xf numFmtId="0" fontId="1" fillId="2" borderId="1" xfId="0" applyFont="1" applyFill="1" applyBorder="1" applyAlignment="1">
      <alignment horizontal="center" vertical="center" wrapText="1"/>
    </xf>
    <xf numFmtId="4" fontId="0" fillId="0" borderId="2" xfId="0" applyNumberFormat="1" applyBorder="1" applyAlignment="1">
      <alignment horizontal="center" vertical="center"/>
    </xf>
    <xf numFmtId="4" fontId="0" fillId="0" borderId="3" xfId="0" applyNumberFormat="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3" xfId="0" applyFill="1" applyBorder="1" applyAlignment="1">
      <alignment horizontal="center" vertical="center"/>
    </xf>
    <xf numFmtId="0" fontId="8" fillId="0" borderId="0" xfId="0" applyFont="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workbookViewId="0">
      <selection activeCell="J19" sqref="J19"/>
    </sheetView>
  </sheetViews>
  <sheetFormatPr defaultRowHeight="15" x14ac:dyDescent="0.25"/>
  <cols>
    <col min="2" max="2" width="74.42578125" bestFit="1" customWidth="1"/>
    <col min="3" max="3" width="12.140625" customWidth="1"/>
    <col min="4" max="4" width="14" customWidth="1"/>
  </cols>
  <sheetData>
    <row r="1" spans="1:8" ht="36.75" customHeight="1" x14ac:dyDescent="0.25">
      <c r="A1" s="37" t="s">
        <v>65</v>
      </c>
      <c r="B1" s="38"/>
      <c r="C1" s="38"/>
      <c r="D1" s="39"/>
    </row>
    <row r="2" spans="1:8" x14ac:dyDescent="0.25">
      <c r="A2" s="19" t="s">
        <v>1</v>
      </c>
      <c r="B2" s="19" t="s">
        <v>2</v>
      </c>
      <c r="C2" s="19" t="s">
        <v>3</v>
      </c>
      <c r="D2" s="19" t="s">
        <v>4</v>
      </c>
    </row>
    <row r="3" spans="1:8" x14ac:dyDescent="0.25">
      <c r="A3" s="20">
        <v>1</v>
      </c>
      <c r="B3" s="21" t="s">
        <v>8</v>
      </c>
      <c r="C3" s="22">
        <f>(2*556.2376)+(2*325.4591)+(2*393.6213)</f>
        <v>2550.636</v>
      </c>
      <c r="D3" s="22">
        <f t="shared" ref="D3:D18" si="0">(C3*100)/$C$45</f>
        <v>1.2561469985449565</v>
      </c>
    </row>
    <row r="4" spans="1:8" x14ac:dyDescent="0.25">
      <c r="A4" s="20">
        <v>2</v>
      </c>
      <c r="B4" s="21" t="s">
        <v>9</v>
      </c>
      <c r="C4" s="22">
        <f>7652.0595-C3</f>
        <v>5101.4235000000008</v>
      </c>
      <c r="D4" s="22">
        <f t="shared" si="0"/>
        <v>2.5123686083908909</v>
      </c>
    </row>
    <row r="5" spans="1:8" x14ac:dyDescent="0.25">
      <c r="A5" s="20">
        <v>3</v>
      </c>
      <c r="B5" s="21" t="s">
        <v>10</v>
      </c>
      <c r="C5" s="22">
        <v>30194.432700000001</v>
      </c>
      <c r="D5" s="22">
        <f t="shared" si="0"/>
        <v>14.870270006724866</v>
      </c>
      <c r="G5" s="10"/>
    </row>
    <row r="6" spans="1:8" x14ac:dyDescent="0.25">
      <c r="A6" s="20" t="s">
        <v>11</v>
      </c>
      <c r="B6" s="21" t="s">
        <v>12</v>
      </c>
      <c r="C6" s="22">
        <v>20547.803400000001</v>
      </c>
      <c r="D6" s="22">
        <f t="shared" si="0"/>
        <v>10.119461015841482</v>
      </c>
    </row>
    <row r="7" spans="1:8" x14ac:dyDescent="0.25">
      <c r="A7" s="20" t="s">
        <v>13</v>
      </c>
      <c r="B7" s="21" t="s">
        <v>14</v>
      </c>
      <c r="C7" s="22">
        <f>C5-C6</f>
        <v>9646.6293000000005</v>
      </c>
      <c r="D7" s="22">
        <f t="shared" si="0"/>
        <v>4.7508089908833853</v>
      </c>
    </row>
    <row r="8" spans="1:8" x14ac:dyDescent="0.25">
      <c r="A8" s="20">
        <v>4</v>
      </c>
      <c r="B8" s="21" t="s">
        <v>17</v>
      </c>
      <c r="C8" s="22">
        <v>61609.390200000002</v>
      </c>
      <c r="D8" s="22">
        <f t="shared" si="0"/>
        <v>30.341628747463403</v>
      </c>
    </row>
    <row r="9" spans="1:8" x14ac:dyDescent="0.25">
      <c r="A9" s="20" t="s">
        <v>18</v>
      </c>
      <c r="B9" s="21" t="s">
        <v>12</v>
      </c>
      <c r="C9" s="22">
        <v>45385.858099999998</v>
      </c>
      <c r="D9" s="22">
        <f t="shared" si="0"/>
        <v>22.351801444307341</v>
      </c>
    </row>
    <row r="10" spans="1:8" x14ac:dyDescent="0.25">
      <c r="A10" s="20" t="s">
        <v>19</v>
      </c>
      <c r="B10" s="21" t="s">
        <v>14</v>
      </c>
      <c r="C10" s="22">
        <f>C8-C9</f>
        <v>16223.532100000004</v>
      </c>
      <c r="D10" s="22">
        <f t="shared" si="0"/>
        <v>7.9898273031560603</v>
      </c>
    </row>
    <row r="11" spans="1:8" x14ac:dyDescent="0.25">
      <c r="A11" s="20">
        <v>5</v>
      </c>
      <c r="B11" s="21" t="s">
        <v>66</v>
      </c>
      <c r="C11" s="22">
        <v>1448.2876000000001</v>
      </c>
      <c r="D11" s="22">
        <f t="shared" si="0"/>
        <v>0.71325823119013398</v>
      </c>
    </row>
    <row r="12" spans="1:8" x14ac:dyDescent="0.25">
      <c r="A12" s="20">
        <v>6</v>
      </c>
      <c r="B12" s="21" t="s">
        <v>20</v>
      </c>
      <c r="C12" s="22">
        <v>2197.9059000000002</v>
      </c>
      <c r="D12" s="22">
        <f t="shared" si="0"/>
        <v>1.0824331262356728</v>
      </c>
    </row>
    <row r="13" spans="1:8" x14ac:dyDescent="0.25">
      <c r="A13" s="20">
        <v>7</v>
      </c>
      <c r="B13" s="21" t="s">
        <v>21</v>
      </c>
      <c r="C13" s="22">
        <v>0</v>
      </c>
      <c r="D13" s="22">
        <f t="shared" si="0"/>
        <v>0</v>
      </c>
      <c r="H13" s="10"/>
    </row>
    <row r="14" spans="1:8" x14ac:dyDescent="0.25">
      <c r="A14" s="20">
        <v>8</v>
      </c>
      <c r="B14" s="21" t="s">
        <v>22</v>
      </c>
      <c r="C14" s="22">
        <f>C45-(C3+C4+C5+C8+C11+C12+C16+C17+C18+C20+C21+C22+C23+C24+C25+C29+C40+C41)</f>
        <v>40296.73550000001</v>
      </c>
      <c r="D14" s="22">
        <f t="shared" si="0"/>
        <v>19.845490830320362</v>
      </c>
    </row>
    <row r="15" spans="1:8" x14ac:dyDescent="0.25">
      <c r="A15" s="20">
        <v>9</v>
      </c>
      <c r="B15" s="21" t="s">
        <v>23</v>
      </c>
      <c r="C15" s="22">
        <v>0</v>
      </c>
      <c r="D15" s="22">
        <f t="shared" si="0"/>
        <v>0</v>
      </c>
    </row>
    <row r="16" spans="1:8" x14ac:dyDescent="0.25">
      <c r="A16" s="20">
        <v>10</v>
      </c>
      <c r="B16" s="21" t="s">
        <v>24</v>
      </c>
      <c r="C16" s="22">
        <f>4966.6661+489.6128+1422.5518</f>
        <v>6878.8307000000004</v>
      </c>
      <c r="D16" s="22">
        <f t="shared" si="0"/>
        <v>3.3877129223079665</v>
      </c>
    </row>
    <row r="17" spans="1:8" x14ac:dyDescent="0.25">
      <c r="A17" s="20">
        <v>11</v>
      </c>
      <c r="B17" s="21" t="s">
        <v>25</v>
      </c>
      <c r="C17" s="22">
        <v>298.5446</v>
      </c>
      <c r="D17" s="22">
        <f t="shared" si="0"/>
        <v>0.14702838947690089</v>
      </c>
    </row>
    <row r="18" spans="1:8" x14ac:dyDescent="0.25">
      <c r="A18" s="20">
        <v>12</v>
      </c>
      <c r="B18" s="21" t="s">
        <v>26</v>
      </c>
      <c r="C18" s="22">
        <v>591.27700000000004</v>
      </c>
      <c r="D18" s="22">
        <f t="shared" si="0"/>
        <v>0.29119436440898122</v>
      </c>
      <c r="H18" s="10"/>
    </row>
    <row r="19" spans="1:8" x14ac:dyDescent="0.25">
      <c r="A19" s="23">
        <v>13</v>
      </c>
      <c r="B19" s="24" t="s">
        <v>27</v>
      </c>
      <c r="C19" s="35"/>
      <c r="D19" s="36"/>
    </row>
    <row r="20" spans="1:8" x14ac:dyDescent="0.25">
      <c r="A20" s="25" t="s">
        <v>28</v>
      </c>
      <c r="B20" s="21" t="s">
        <v>29</v>
      </c>
      <c r="C20" s="22">
        <v>671.8596</v>
      </c>
      <c r="D20" s="22">
        <f t="shared" ref="D20:D32" si="1">(C20*100)/$C$45</f>
        <v>0.33087999227785347</v>
      </c>
    </row>
    <row r="21" spans="1:8" x14ac:dyDescent="0.25">
      <c r="A21" s="25" t="s">
        <v>30</v>
      </c>
      <c r="B21" s="21" t="s">
        <v>31</v>
      </c>
      <c r="C21" s="22">
        <f>8954.503+7218.2811</f>
        <v>16172.784100000001</v>
      </c>
      <c r="D21" s="22">
        <f t="shared" si="1"/>
        <v>7.9648347335059162</v>
      </c>
    </row>
    <row r="22" spans="1:8" x14ac:dyDescent="0.25">
      <c r="A22" s="25" t="s">
        <v>32</v>
      </c>
      <c r="B22" s="21" t="s">
        <v>33</v>
      </c>
      <c r="C22" s="22">
        <f>115.7+115.7+153</f>
        <v>384.4</v>
      </c>
      <c r="D22" s="22">
        <f t="shared" si="1"/>
        <v>0.18931078611008442</v>
      </c>
    </row>
    <row r="23" spans="1:8" x14ac:dyDescent="0.25">
      <c r="A23" s="25" t="s">
        <v>34</v>
      </c>
      <c r="B23" s="21" t="s">
        <v>35</v>
      </c>
      <c r="C23" s="22">
        <f>180.5838+41.5802</f>
        <v>222.16399999999999</v>
      </c>
      <c r="D23" s="22">
        <f t="shared" si="1"/>
        <v>0.10941217868199997</v>
      </c>
    </row>
    <row r="24" spans="1:8" x14ac:dyDescent="0.25">
      <c r="A24" s="25" t="s">
        <v>36</v>
      </c>
      <c r="B24" s="21" t="s">
        <v>37</v>
      </c>
      <c r="C24" s="22">
        <v>520.84339999999997</v>
      </c>
      <c r="D24" s="22">
        <f t="shared" si="1"/>
        <v>0.25650695497983644</v>
      </c>
      <c r="G24" s="10"/>
    </row>
    <row r="25" spans="1:8" x14ac:dyDescent="0.25">
      <c r="A25" s="25" t="s">
        <v>38</v>
      </c>
      <c r="B25" s="21" t="s">
        <v>39</v>
      </c>
      <c r="C25" s="22">
        <v>200</v>
      </c>
      <c r="D25" s="22">
        <f t="shared" si="1"/>
        <v>9.8496766966745267E-2</v>
      </c>
    </row>
    <row r="26" spans="1:8" x14ac:dyDescent="0.25">
      <c r="A26" s="25" t="s">
        <v>40</v>
      </c>
      <c r="B26" s="21" t="s">
        <v>41</v>
      </c>
      <c r="C26" s="22">
        <v>0</v>
      </c>
      <c r="D26" s="22">
        <f t="shared" si="1"/>
        <v>0</v>
      </c>
    </row>
    <row r="27" spans="1:8" x14ac:dyDescent="0.25">
      <c r="A27" s="25" t="s">
        <v>42</v>
      </c>
      <c r="B27" s="21" t="s">
        <v>43</v>
      </c>
      <c r="C27" s="22">
        <v>0</v>
      </c>
      <c r="D27" s="22">
        <f t="shared" si="1"/>
        <v>0</v>
      </c>
    </row>
    <row r="28" spans="1:8" x14ac:dyDescent="0.25">
      <c r="A28" s="25" t="s">
        <v>44</v>
      </c>
      <c r="B28" s="21" t="s">
        <v>45</v>
      </c>
      <c r="C28" s="22">
        <v>0</v>
      </c>
      <c r="D28" s="22">
        <f t="shared" si="1"/>
        <v>0</v>
      </c>
    </row>
    <row r="29" spans="1:8" x14ac:dyDescent="0.25">
      <c r="A29" s="26" t="s">
        <v>46</v>
      </c>
      <c r="B29" s="21" t="s">
        <v>47</v>
      </c>
      <c r="C29" s="22">
        <f>4*72</f>
        <v>288</v>
      </c>
      <c r="D29" s="22">
        <f t="shared" si="1"/>
        <v>0.14183534443211318</v>
      </c>
    </row>
    <row r="30" spans="1:8" x14ac:dyDescent="0.25">
      <c r="A30" s="25" t="s">
        <v>48</v>
      </c>
      <c r="B30" s="21" t="s">
        <v>49</v>
      </c>
      <c r="C30" s="22">
        <v>0</v>
      </c>
      <c r="D30" s="22">
        <f t="shared" si="1"/>
        <v>0</v>
      </c>
    </row>
    <row r="31" spans="1:8" x14ac:dyDescent="0.25">
      <c r="A31" s="25" t="s">
        <v>50</v>
      </c>
      <c r="B31" s="21" t="s">
        <v>51</v>
      </c>
      <c r="C31" s="22">
        <v>0</v>
      </c>
      <c r="D31" s="22">
        <f t="shared" si="1"/>
        <v>0</v>
      </c>
      <c r="F31" s="10"/>
    </row>
    <row r="32" spans="1:8" x14ac:dyDescent="0.25">
      <c r="A32" s="25">
        <v>14</v>
      </c>
      <c r="B32" s="21" t="s">
        <v>52</v>
      </c>
      <c r="C32" s="22">
        <v>0</v>
      </c>
      <c r="D32" s="22">
        <f t="shared" si="1"/>
        <v>0</v>
      </c>
    </row>
    <row r="33" spans="1:4" x14ac:dyDescent="0.25">
      <c r="A33" s="25">
        <v>15</v>
      </c>
      <c r="B33" s="21" t="s">
        <v>53</v>
      </c>
      <c r="C33" s="35" t="s">
        <v>54</v>
      </c>
      <c r="D33" s="36"/>
    </row>
    <row r="34" spans="1:4" x14ac:dyDescent="0.25">
      <c r="A34" s="25">
        <v>16</v>
      </c>
      <c r="B34" s="27" t="s">
        <v>55</v>
      </c>
      <c r="C34" s="22">
        <v>0</v>
      </c>
      <c r="D34" s="22">
        <f t="shared" ref="D34:D42" si="2">(C34*100)/$C$45</f>
        <v>0</v>
      </c>
    </row>
    <row r="35" spans="1:4" s="1" customFormat="1" x14ac:dyDescent="0.25">
      <c r="A35" s="25">
        <v>17</v>
      </c>
      <c r="B35" s="27" t="s">
        <v>57</v>
      </c>
      <c r="C35" s="22">
        <v>0</v>
      </c>
      <c r="D35" s="22">
        <f t="shared" si="2"/>
        <v>0</v>
      </c>
    </row>
    <row r="36" spans="1:4" s="1" customFormat="1" x14ac:dyDescent="0.25">
      <c r="A36" s="25">
        <v>18</v>
      </c>
      <c r="B36" s="27" t="s">
        <v>58</v>
      </c>
      <c r="C36" s="22">
        <v>0</v>
      </c>
      <c r="D36" s="22">
        <f t="shared" si="2"/>
        <v>0</v>
      </c>
    </row>
    <row r="37" spans="1:4" s="1" customFormat="1" x14ac:dyDescent="0.25">
      <c r="A37" s="25" t="s">
        <v>59</v>
      </c>
      <c r="B37" s="27" t="s">
        <v>12</v>
      </c>
      <c r="C37" s="22">
        <v>0</v>
      </c>
      <c r="D37" s="22">
        <f t="shared" si="2"/>
        <v>0</v>
      </c>
    </row>
    <row r="38" spans="1:4" s="1" customFormat="1" x14ac:dyDescent="0.25">
      <c r="A38" s="25" t="s">
        <v>60</v>
      </c>
      <c r="B38" s="27" t="s">
        <v>14</v>
      </c>
      <c r="C38" s="22">
        <v>0</v>
      </c>
      <c r="D38" s="22">
        <f t="shared" si="2"/>
        <v>0</v>
      </c>
    </row>
    <row r="39" spans="1:4" s="1" customFormat="1" x14ac:dyDescent="0.25">
      <c r="A39" s="25">
        <v>19</v>
      </c>
      <c r="B39" s="27" t="s">
        <v>61</v>
      </c>
      <c r="C39" s="22">
        <v>0</v>
      </c>
      <c r="D39" s="22">
        <f t="shared" si="2"/>
        <v>0</v>
      </c>
    </row>
    <row r="40" spans="1:4" s="1" customFormat="1" x14ac:dyDescent="0.25">
      <c r="A40" s="25">
        <v>20</v>
      </c>
      <c r="B40" s="27" t="s">
        <v>62</v>
      </c>
      <c r="C40" s="22">
        <v>20.25</v>
      </c>
      <c r="D40" s="22">
        <f t="shared" si="2"/>
        <v>9.9727976553829582E-3</v>
      </c>
    </row>
    <row r="41" spans="1:4" s="1" customFormat="1" x14ac:dyDescent="0.25">
      <c r="A41" s="25">
        <v>21</v>
      </c>
      <c r="B41" s="27" t="s">
        <v>63</v>
      </c>
      <c r="C41" s="22">
        <v>33404.585200000001</v>
      </c>
      <c r="D41" s="22">
        <f t="shared" si="2"/>
        <v>16.451218220325941</v>
      </c>
    </row>
    <row r="42" spans="1:4" s="1" customFormat="1" x14ac:dyDescent="0.25">
      <c r="A42" s="25">
        <v>22</v>
      </c>
      <c r="B42" s="27" t="s">
        <v>64</v>
      </c>
      <c r="C42" s="22">
        <v>0</v>
      </c>
      <c r="D42" s="22">
        <f t="shared" si="2"/>
        <v>0</v>
      </c>
    </row>
    <row r="43" spans="1:4" s="1" customFormat="1" x14ac:dyDescent="0.25">
      <c r="A43" s="25">
        <v>23</v>
      </c>
      <c r="B43" s="27" t="s">
        <v>67</v>
      </c>
      <c r="C43" s="22">
        <v>0</v>
      </c>
      <c r="D43" s="22">
        <v>0</v>
      </c>
    </row>
    <row r="44" spans="1:4" s="1" customFormat="1" x14ac:dyDescent="0.25">
      <c r="A44" s="25">
        <v>24</v>
      </c>
      <c r="B44" s="27" t="s">
        <v>68</v>
      </c>
      <c r="C44" s="22">
        <v>0</v>
      </c>
      <c r="D44" s="22">
        <v>0</v>
      </c>
    </row>
    <row r="45" spans="1:4" x14ac:dyDescent="0.25">
      <c r="A45" s="28"/>
      <c r="B45" s="29" t="s">
        <v>56</v>
      </c>
      <c r="C45" s="30">
        <v>203052.35</v>
      </c>
      <c r="D45" s="30">
        <v>100</v>
      </c>
    </row>
  </sheetData>
  <mergeCells count="3">
    <mergeCell ref="C33:D33"/>
    <mergeCell ref="C19:D19"/>
    <mergeCell ref="A1:D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tabSelected="1" zoomScale="80" zoomScaleNormal="80" workbookViewId="0">
      <selection activeCell="B53" sqref="B53"/>
    </sheetView>
  </sheetViews>
  <sheetFormatPr defaultRowHeight="15" x14ac:dyDescent="0.25"/>
  <cols>
    <col min="2" max="2" width="63.140625" bestFit="1" customWidth="1"/>
    <col min="3" max="3" width="12.140625" customWidth="1"/>
    <col min="4" max="4" width="10.140625" customWidth="1"/>
    <col min="5" max="5" width="9.140625" style="32"/>
    <col min="6" max="6" width="9.85546875" bestFit="1" customWidth="1"/>
    <col min="7" max="7" width="14.28515625" bestFit="1" customWidth="1"/>
    <col min="10" max="10" width="9.85546875" bestFit="1" customWidth="1"/>
    <col min="13" max="13" width="16.85546875" customWidth="1"/>
    <col min="14" max="14" width="16.7109375" customWidth="1"/>
  </cols>
  <sheetData>
    <row r="1" spans="1:14" x14ac:dyDescent="0.25">
      <c r="A1" s="41" t="s">
        <v>65</v>
      </c>
      <c r="B1" s="41"/>
      <c r="C1" s="41"/>
      <c r="D1" s="41"/>
      <c r="E1" s="41"/>
      <c r="F1" s="41"/>
      <c r="G1" s="41"/>
    </row>
    <row r="2" spans="1:14" x14ac:dyDescent="0.25">
      <c r="A2" s="41"/>
      <c r="B2" s="41"/>
      <c r="C2" s="41"/>
      <c r="D2" s="41"/>
      <c r="E2" s="41"/>
      <c r="F2" s="41"/>
      <c r="G2" s="41"/>
    </row>
    <row r="3" spans="1:14" x14ac:dyDescent="0.25">
      <c r="A3" s="18"/>
      <c r="B3" s="18"/>
      <c r="C3" s="18"/>
      <c r="D3" s="18"/>
      <c r="E3" s="14" t="s">
        <v>0</v>
      </c>
      <c r="F3" s="14"/>
      <c r="G3" s="13"/>
    </row>
    <row r="4" spans="1:14" x14ac:dyDescent="0.25">
      <c r="A4" s="2" t="s">
        <v>1</v>
      </c>
      <c r="B4" s="2" t="s">
        <v>2</v>
      </c>
      <c r="C4" s="2" t="s">
        <v>3</v>
      </c>
      <c r="D4" s="2" t="s">
        <v>4</v>
      </c>
      <c r="E4" s="2" t="s">
        <v>5</v>
      </c>
      <c r="F4" s="2" t="s">
        <v>6</v>
      </c>
      <c r="G4" s="2" t="s">
        <v>7</v>
      </c>
    </row>
    <row r="5" spans="1:14" x14ac:dyDescent="0.25">
      <c r="A5" s="3">
        <v>1</v>
      </c>
      <c r="B5" s="4" t="s">
        <v>8</v>
      </c>
      <c r="C5" s="5">
        <f>(2*556.2376)+(2*325.4591)+(2*393.6213)</f>
        <v>2550.636</v>
      </c>
      <c r="D5" s="5">
        <f>(C5*100)/$C$48</f>
        <v>1.2561469985449565</v>
      </c>
      <c r="E5" s="31"/>
      <c r="F5" s="5"/>
      <c r="G5" s="5">
        <f t="shared" ref="G5:G18" si="0">E5*C5</f>
        <v>0</v>
      </c>
    </row>
    <row r="6" spans="1:14" x14ac:dyDescent="0.25">
      <c r="A6" s="3">
        <v>2</v>
      </c>
      <c r="B6" s="4" t="s">
        <v>9</v>
      </c>
      <c r="C6" s="5">
        <f>7652.0595-C5</f>
        <v>5101.4235000000008</v>
      </c>
      <c r="D6" s="5">
        <f t="shared" ref="D6:D45" si="1">(C6*100)/$C$48</f>
        <v>2.5123686083908909</v>
      </c>
      <c r="E6" s="31"/>
      <c r="F6" s="5"/>
      <c r="G6" s="5">
        <f t="shared" si="0"/>
        <v>0</v>
      </c>
      <c r="I6" s="44" t="s">
        <v>69</v>
      </c>
      <c r="J6" s="45"/>
      <c r="K6" s="46"/>
      <c r="M6" s="40" t="s">
        <v>72</v>
      </c>
      <c r="N6" s="40"/>
    </row>
    <row r="7" spans="1:14" x14ac:dyDescent="0.25">
      <c r="A7" s="3">
        <v>3</v>
      </c>
      <c r="B7" s="4" t="s">
        <v>10</v>
      </c>
      <c r="C7" s="5">
        <v>30194.432700000001</v>
      </c>
      <c r="D7" s="5">
        <f t="shared" si="1"/>
        <v>14.870270006724866</v>
      </c>
      <c r="E7" s="31"/>
      <c r="F7" s="5"/>
      <c r="G7" s="5">
        <f t="shared" si="0"/>
        <v>0</v>
      </c>
      <c r="I7" s="4" t="s">
        <v>70</v>
      </c>
      <c r="J7" s="33">
        <f>C7</f>
        <v>30194.432700000001</v>
      </c>
      <c r="K7" s="33">
        <v>100</v>
      </c>
      <c r="M7" s="3" t="s">
        <v>73</v>
      </c>
      <c r="N7" s="3" t="s">
        <v>74</v>
      </c>
    </row>
    <row r="8" spans="1:14" x14ac:dyDescent="0.25">
      <c r="A8" s="3" t="s">
        <v>11</v>
      </c>
      <c r="B8" s="4" t="s">
        <v>12</v>
      </c>
      <c r="C8" s="5">
        <v>20547.803400000001</v>
      </c>
      <c r="D8" s="5">
        <f t="shared" si="1"/>
        <v>10.119461015841482</v>
      </c>
      <c r="E8" s="31"/>
      <c r="F8" s="5"/>
      <c r="G8" s="5">
        <f t="shared" si="0"/>
        <v>0</v>
      </c>
      <c r="I8" s="4" t="s">
        <v>71</v>
      </c>
      <c r="J8" s="33">
        <f>C8</f>
        <v>20547.803400000001</v>
      </c>
      <c r="K8" s="33">
        <f>J8*K7/J7</f>
        <v>68.0516292660799</v>
      </c>
      <c r="M8" s="5">
        <v>125927.41</v>
      </c>
      <c r="N8" s="5">
        <f>(M8*100)/C48</f>
        <v>62.017213787478944</v>
      </c>
    </row>
    <row r="9" spans="1:14" x14ac:dyDescent="0.25">
      <c r="A9" s="3" t="s">
        <v>13</v>
      </c>
      <c r="B9" s="4" t="s">
        <v>14</v>
      </c>
      <c r="C9" s="5">
        <f>C7-C8</f>
        <v>9646.6293000000005</v>
      </c>
      <c r="D9" s="5">
        <f t="shared" si="1"/>
        <v>4.7508089908833853</v>
      </c>
      <c r="E9" s="31"/>
      <c r="F9" s="5"/>
      <c r="G9" s="5">
        <f t="shared" si="0"/>
        <v>0</v>
      </c>
    </row>
    <row r="10" spans="1:14" x14ac:dyDescent="0.25">
      <c r="A10" s="3" t="s">
        <v>15</v>
      </c>
      <c r="B10" s="4" t="s">
        <v>16</v>
      </c>
      <c r="C10" s="42" t="s">
        <v>75</v>
      </c>
      <c r="D10" s="43"/>
      <c r="E10" s="31"/>
      <c r="F10" s="5"/>
      <c r="G10" s="5"/>
    </row>
    <row r="11" spans="1:14" x14ac:dyDescent="0.25">
      <c r="A11" s="3">
        <v>4</v>
      </c>
      <c r="B11" s="4" t="s">
        <v>17</v>
      </c>
      <c r="C11" s="5">
        <v>61609.390200000002</v>
      </c>
      <c r="D11" s="5">
        <f t="shared" si="1"/>
        <v>30.341628747463403</v>
      </c>
      <c r="E11" s="31"/>
      <c r="F11" s="5">
        <f>C11/4</f>
        <v>15402.34755</v>
      </c>
      <c r="G11" s="5">
        <f>F11*40</f>
        <v>616093.902</v>
      </c>
    </row>
    <row r="12" spans="1:14" x14ac:dyDescent="0.25">
      <c r="A12" s="3" t="s">
        <v>18</v>
      </c>
      <c r="B12" s="4" t="s">
        <v>12</v>
      </c>
      <c r="C12" s="5">
        <v>45385.858099999998</v>
      </c>
      <c r="D12" s="5">
        <f t="shared" si="1"/>
        <v>22.351801444307341</v>
      </c>
      <c r="E12" s="31"/>
      <c r="F12" s="5"/>
      <c r="G12" s="5">
        <f t="shared" si="0"/>
        <v>0</v>
      </c>
    </row>
    <row r="13" spans="1:14" x14ac:dyDescent="0.25">
      <c r="A13" s="3" t="s">
        <v>19</v>
      </c>
      <c r="B13" s="4" t="s">
        <v>14</v>
      </c>
      <c r="C13" s="5">
        <f>C11-C12</f>
        <v>16223.532100000004</v>
      </c>
      <c r="D13" s="5">
        <f t="shared" si="1"/>
        <v>7.9898273031560603</v>
      </c>
      <c r="E13" s="31"/>
      <c r="F13" s="5"/>
      <c r="G13" s="5">
        <f t="shared" si="0"/>
        <v>0</v>
      </c>
    </row>
    <row r="14" spans="1:14" x14ac:dyDescent="0.25">
      <c r="A14" s="3">
        <v>5</v>
      </c>
      <c r="B14" s="4" t="s">
        <v>66</v>
      </c>
      <c r="C14" s="5">
        <v>1448.2876000000001</v>
      </c>
      <c r="D14" s="5">
        <f t="shared" si="1"/>
        <v>0.71325823119013398</v>
      </c>
      <c r="E14" s="31"/>
      <c r="F14" s="5"/>
      <c r="G14" s="5">
        <f t="shared" si="0"/>
        <v>0</v>
      </c>
    </row>
    <row r="15" spans="1:14" x14ac:dyDescent="0.25">
      <c r="A15" s="3">
        <v>6</v>
      </c>
      <c r="B15" s="4" t="s">
        <v>20</v>
      </c>
      <c r="C15" s="5">
        <v>2197.9059000000002</v>
      </c>
      <c r="D15" s="5">
        <f t="shared" si="1"/>
        <v>1.0824331262356728</v>
      </c>
      <c r="E15" s="31"/>
      <c r="F15" s="5">
        <f>C15/36</f>
        <v>61.052941666666669</v>
      </c>
      <c r="G15" s="5">
        <f>F15*96.11</f>
        <v>5867.7982235833333</v>
      </c>
    </row>
    <row r="16" spans="1:14" x14ac:dyDescent="0.25">
      <c r="A16" s="3">
        <v>7</v>
      </c>
      <c r="B16" s="4" t="s">
        <v>21</v>
      </c>
      <c r="C16" s="5">
        <v>0</v>
      </c>
      <c r="D16" s="5">
        <f t="shared" si="1"/>
        <v>0</v>
      </c>
      <c r="E16" s="31"/>
      <c r="F16" s="5"/>
      <c r="G16" s="5">
        <f t="shared" si="0"/>
        <v>0</v>
      </c>
    </row>
    <row r="17" spans="1:7" x14ac:dyDescent="0.25">
      <c r="A17" s="3">
        <v>8</v>
      </c>
      <c r="B17" s="4" t="s">
        <v>22</v>
      </c>
      <c r="C17" s="5">
        <f>C48-(C5+C6+C7+C11+C14+C15+C19+C20+C21+C23+C24+C25+C26+C27+C28+C32+C43+C44)</f>
        <v>40296.73550000001</v>
      </c>
      <c r="D17" s="5">
        <f t="shared" si="1"/>
        <v>19.845490830320362</v>
      </c>
      <c r="E17" s="31">
        <v>4</v>
      </c>
      <c r="F17" s="5"/>
      <c r="G17" s="5">
        <f t="shared" si="0"/>
        <v>161186.94200000004</v>
      </c>
    </row>
    <row r="18" spans="1:7" x14ac:dyDescent="0.25">
      <c r="A18" s="3">
        <v>9</v>
      </c>
      <c r="B18" s="4" t="s">
        <v>23</v>
      </c>
      <c r="C18" s="5">
        <v>0</v>
      </c>
      <c r="D18" s="5">
        <f t="shared" si="1"/>
        <v>0</v>
      </c>
      <c r="E18" s="31"/>
      <c r="F18" s="5"/>
      <c r="G18" s="5">
        <f t="shared" si="0"/>
        <v>0</v>
      </c>
    </row>
    <row r="19" spans="1:7" x14ac:dyDescent="0.25">
      <c r="A19" s="3">
        <v>10</v>
      </c>
      <c r="B19" s="4" t="s">
        <v>24</v>
      </c>
      <c r="C19" s="5">
        <f>4966.6661+489.6128+1422.5518</f>
        <v>6878.8307000000004</v>
      </c>
      <c r="D19" s="5">
        <f t="shared" si="1"/>
        <v>3.3877129223079665</v>
      </c>
      <c r="E19" s="31">
        <v>69.790000000000006</v>
      </c>
      <c r="F19" s="5"/>
      <c r="G19" s="5">
        <f>E19*C19</f>
        <v>480073.59455300006</v>
      </c>
    </row>
    <row r="20" spans="1:7" x14ac:dyDescent="0.25">
      <c r="A20" s="3">
        <v>11</v>
      </c>
      <c r="B20" s="4" t="s">
        <v>25</v>
      </c>
      <c r="C20" s="5">
        <v>298.5446</v>
      </c>
      <c r="D20" s="5">
        <f t="shared" si="1"/>
        <v>0.14702838947690089</v>
      </c>
      <c r="E20" s="31"/>
      <c r="F20" s="5"/>
      <c r="G20" s="5">
        <f t="shared" ref="G20:G47" si="2">E20*C20</f>
        <v>0</v>
      </c>
    </row>
    <row r="21" spans="1:7" x14ac:dyDescent="0.25">
      <c r="A21" s="3">
        <v>12</v>
      </c>
      <c r="B21" s="4" t="s">
        <v>26</v>
      </c>
      <c r="C21" s="5">
        <v>591.27700000000004</v>
      </c>
      <c r="D21" s="5">
        <f t="shared" si="1"/>
        <v>0.29119436440898122</v>
      </c>
      <c r="E21" s="31">
        <v>162.13</v>
      </c>
      <c r="F21" s="5"/>
      <c r="G21" s="5">
        <f t="shared" si="2"/>
        <v>95863.740010000009</v>
      </c>
    </row>
    <row r="22" spans="1:7" x14ac:dyDescent="0.25">
      <c r="A22" s="16">
        <v>13</v>
      </c>
      <c r="B22" s="6" t="s">
        <v>27</v>
      </c>
      <c r="C22" s="42"/>
      <c r="D22" s="43"/>
      <c r="E22" s="31"/>
      <c r="F22" s="5"/>
      <c r="G22" s="5"/>
    </row>
    <row r="23" spans="1:7" x14ac:dyDescent="0.25">
      <c r="A23" s="15" t="s">
        <v>28</v>
      </c>
      <c r="B23" s="4" t="s">
        <v>29</v>
      </c>
      <c r="C23" s="5">
        <v>671.8596</v>
      </c>
      <c r="D23" s="5">
        <f t="shared" si="1"/>
        <v>0.33087999227785347</v>
      </c>
      <c r="E23" s="31">
        <v>83.14</v>
      </c>
      <c r="F23" s="5"/>
      <c r="G23" s="5">
        <f t="shared" si="2"/>
        <v>55858.407143999997</v>
      </c>
    </row>
    <row r="24" spans="1:7" x14ac:dyDescent="0.25">
      <c r="A24" s="15" t="s">
        <v>30</v>
      </c>
      <c r="B24" s="4" t="s">
        <v>31</v>
      </c>
      <c r="C24" s="5">
        <f>8954.503+7218.2811</f>
        <v>16172.784100000001</v>
      </c>
      <c r="D24" s="5">
        <f t="shared" si="1"/>
        <v>7.9648347335059162</v>
      </c>
      <c r="E24" s="31">
        <v>121.19</v>
      </c>
      <c r="F24" s="5"/>
      <c r="G24" s="5">
        <f t="shared" si="2"/>
        <v>1959979.705079</v>
      </c>
    </row>
    <row r="25" spans="1:7" x14ac:dyDescent="0.25">
      <c r="A25" s="15" t="s">
        <v>32</v>
      </c>
      <c r="B25" s="4" t="s">
        <v>33</v>
      </c>
      <c r="C25" s="5">
        <f>115.7+115.7+153</f>
        <v>384.4</v>
      </c>
      <c r="D25" s="5">
        <f t="shared" si="1"/>
        <v>0.18931078611008442</v>
      </c>
      <c r="E25" s="31">
        <v>202.54</v>
      </c>
      <c r="F25" s="5"/>
      <c r="G25" s="5">
        <f t="shared" si="2"/>
        <v>77856.375999999989</v>
      </c>
    </row>
    <row r="26" spans="1:7" x14ac:dyDescent="0.25">
      <c r="A26" s="15" t="s">
        <v>34</v>
      </c>
      <c r="B26" s="4" t="s">
        <v>35</v>
      </c>
      <c r="C26" s="5">
        <f>180.5838+41.5802</f>
        <v>222.16399999999999</v>
      </c>
      <c r="D26" s="5">
        <f t="shared" si="1"/>
        <v>0.10941217868199997</v>
      </c>
      <c r="E26" s="31">
        <v>1433.26</v>
      </c>
      <c r="F26" s="5"/>
      <c r="G26" s="5">
        <f t="shared" si="2"/>
        <v>318418.77463999996</v>
      </c>
    </row>
    <row r="27" spans="1:7" x14ac:dyDescent="0.25">
      <c r="A27" s="15" t="s">
        <v>36</v>
      </c>
      <c r="B27" s="4" t="s">
        <v>37</v>
      </c>
      <c r="C27" s="5">
        <v>520.84339999999997</v>
      </c>
      <c r="D27" s="5">
        <f t="shared" si="1"/>
        <v>0.25650695497983644</v>
      </c>
      <c r="E27" s="31">
        <v>183.86</v>
      </c>
      <c r="F27" s="5"/>
      <c r="G27" s="5">
        <f t="shared" si="2"/>
        <v>95762.267523999995</v>
      </c>
    </row>
    <row r="28" spans="1:7" x14ac:dyDescent="0.25">
      <c r="A28" s="15" t="s">
        <v>38</v>
      </c>
      <c r="B28" s="4" t="s">
        <v>39</v>
      </c>
      <c r="C28" s="5">
        <v>200</v>
      </c>
      <c r="D28" s="5">
        <f t="shared" si="1"/>
        <v>9.8496766966745267E-2</v>
      </c>
      <c r="E28" s="31">
        <v>744.43</v>
      </c>
      <c r="F28" s="5"/>
      <c r="G28" s="5">
        <f t="shared" si="2"/>
        <v>148886</v>
      </c>
    </row>
    <row r="29" spans="1:7" x14ac:dyDescent="0.25">
      <c r="A29" s="15" t="s">
        <v>40</v>
      </c>
      <c r="B29" s="4" t="s">
        <v>41</v>
      </c>
      <c r="C29" s="5">
        <v>0</v>
      </c>
      <c r="D29" s="5">
        <f t="shared" si="1"/>
        <v>0</v>
      </c>
      <c r="E29" s="31">
        <v>146.11000000000001</v>
      </c>
      <c r="F29" s="5"/>
      <c r="G29" s="5">
        <f t="shared" si="2"/>
        <v>0</v>
      </c>
    </row>
    <row r="30" spans="1:7" x14ac:dyDescent="0.25">
      <c r="A30" s="15" t="s">
        <v>42</v>
      </c>
      <c r="B30" s="4" t="s">
        <v>43</v>
      </c>
      <c r="C30" s="5">
        <v>0</v>
      </c>
      <c r="D30" s="5">
        <f t="shared" si="1"/>
        <v>0</v>
      </c>
      <c r="E30" s="31"/>
      <c r="F30" s="5"/>
      <c r="G30" s="5">
        <f t="shared" si="2"/>
        <v>0</v>
      </c>
    </row>
    <row r="31" spans="1:7" x14ac:dyDescent="0.25">
      <c r="A31" s="15" t="s">
        <v>44</v>
      </c>
      <c r="B31" s="4" t="s">
        <v>45</v>
      </c>
      <c r="C31" s="5">
        <v>0</v>
      </c>
      <c r="D31" s="5">
        <f t="shared" si="1"/>
        <v>0</v>
      </c>
      <c r="E31" s="31">
        <v>113.68</v>
      </c>
      <c r="F31" s="5"/>
      <c r="G31" s="5">
        <f t="shared" si="2"/>
        <v>0</v>
      </c>
    </row>
    <row r="32" spans="1:7" x14ac:dyDescent="0.25">
      <c r="A32" s="11" t="s">
        <v>46</v>
      </c>
      <c r="B32" s="4" t="s">
        <v>47</v>
      </c>
      <c r="C32" s="5">
        <f>4*72</f>
        <v>288</v>
      </c>
      <c r="D32" s="5">
        <f t="shared" si="1"/>
        <v>0.14183534443211318</v>
      </c>
      <c r="E32" s="31">
        <v>263.77999999999997</v>
      </c>
      <c r="F32" s="5"/>
      <c r="G32" s="5">
        <f t="shared" si="2"/>
        <v>75968.639999999985</v>
      </c>
    </row>
    <row r="33" spans="1:7" x14ac:dyDescent="0.25">
      <c r="A33" s="15" t="s">
        <v>48</v>
      </c>
      <c r="B33" s="4" t="s">
        <v>49</v>
      </c>
      <c r="C33" s="5">
        <v>0</v>
      </c>
      <c r="D33" s="5">
        <f t="shared" si="1"/>
        <v>0</v>
      </c>
      <c r="E33" s="31">
        <v>147.88</v>
      </c>
      <c r="F33" s="5"/>
      <c r="G33" s="5">
        <f t="shared" si="2"/>
        <v>0</v>
      </c>
    </row>
    <row r="34" spans="1:7" x14ac:dyDescent="0.25">
      <c r="A34" s="15" t="s">
        <v>50</v>
      </c>
      <c r="B34" s="4" t="s">
        <v>51</v>
      </c>
      <c r="C34" s="5">
        <v>0</v>
      </c>
      <c r="D34" s="5">
        <f t="shared" si="1"/>
        <v>0</v>
      </c>
      <c r="E34" s="31">
        <v>264.14</v>
      </c>
      <c r="F34" s="5"/>
      <c r="G34" s="5">
        <f t="shared" si="2"/>
        <v>0</v>
      </c>
    </row>
    <row r="35" spans="1:7" x14ac:dyDescent="0.25">
      <c r="A35" s="15">
        <v>14</v>
      </c>
      <c r="B35" s="4" t="s">
        <v>52</v>
      </c>
      <c r="C35" s="34">
        <v>7566.7278999999999</v>
      </c>
      <c r="D35" s="34">
        <f>(C35*100)/$C$48</f>
        <v>3.7264911733353494</v>
      </c>
      <c r="E35" s="31"/>
      <c r="F35" s="5"/>
      <c r="G35" s="5">
        <f t="shared" si="2"/>
        <v>0</v>
      </c>
    </row>
    <row r="36" spans="1:7" x14ac:dyDescent="0.25">
      <c r="A36" s="15">
        <v>15</v>
      </c>
      <c r="B36" s="4" t="s">
        <v>53</v>
      </c>
      <c r="C36" s="42" t="s">
        <v>54</v>
      </c>
      <c r="D36" s="43"/>
      <c r="E36" s="31"/>
      <c r="F36" s="5"/>
      <c r="G36" s="5"/>
    </row>
    <row r="37" spans="1:7" x14ac:dyDescent="0.25">
      <c r="A37" s="15">
        <v>16</v>
      </c>
      <c r="B37" s="17" t="s">
        <v>55</v>
      </c>
      <c r="C37" s="5">
        <v>0</v>
      </c>
      <c r="D37" s="5">
        <f t="shared" si="1"/>
        <v>0</v>
      </c>
      <c r="E37" s="31"/>
      <c r="F37" s="5"/>
      <c r="G37" s="5">
        <f t="shared" si="2"/>
        <v>0</v>
      </c>
    </row>
    <row r="38" spans="1:7" x14ac:dyDescent="0.25">
      <c r="A38" s="15">
        <v>17</v>
      </c>
      <c r="B38" s="17" t="s">
        <v>57</v>
      </c>
      <c r="C38" s="5">
        <v>0</v>
      </c>
      <c r="D38" s="5">
        <f t="shared" si="1"/>
        <v>0</v>
      </c>
      <c r="E38" s="31"/>
      <c r="F38" s="5"/>
      <c r="G38" s="5">
        <f t="shared" si="2"/>
        <v>0</v>
      </c>
    </row>
    <row r="39" spans="1:7" x14ac:dyDescent="0.25">
      <c r="A39" s="15">
        <v>18</v>
      </c>
      <c r="B39" s="17" t="s">
        <v>58</v>
      </c>
      <c r="C39" s="5">
        <v>0</v>
      </c>
      <c r="D39" s="5">
        <f t="shared" si="1"/>
        <v>0</v>
      </c>
      <c r="E39" s="31"/>
      <c r="F39" s="5"/>
      <c r="G39" s="5">
        <f t="shared" si="2"/>
        <v>0</v>
      </c>
    </row>
    <row r="40" spans="1:7" x14ac:dyDescent="0.25">
      <c r="A40" s="15" t="s">
        <v>59</v>
      </c>
      <c r="B40" s="17" t="s">
        <v>12</v>
      </c>
      <c r="C40" s="5">
        <v>0</v>
      </c>
      <c r="D40" s="5">
        <f t="shared" si="1"/>
        <v>0</v>
      </c>
      <c r="E40" s="31"/>
      <c r="F40" s="5"/>
      <c r="G40" s="5">
        <f t="shared" si="2"/>
        <v>0</v>
      </c>
    </row>
    <row r="41" spans="1:7" x14ac:dyDescent="0.25">
      <c r="A41" s="15" t="s">
        <v>60</v>
      </c>
      <c r="B41" s="17" t="s">
        <v>14</v>
      </c>
      <c r="C41" s="5">
        <v>0</v>
      </c>
      <c r="D41" s="5">
        <f t="shared" si="1"/>
        <v>0</v>
      </c>
      <c r="E41" s="31"/>
      <c r="F41" s="5"/>
      <c r="G41" s="5">
        <f t="shared" si="2"/>
        <v>0</v>
      </c>
    </row>
    <row r="42" spans="1:7" x14ac:dyDescent="0.25">
      <c r="A42" s="15">
        <v>19</v>
      </c>
      <c r="B42" s="17" t="s">
        <v>61</v>
      </c>
      <c r="C42" s="5">
        <v>0</v>
      </c>
      <c r="D42" s="5">
        <f t="shared" si="1"/>
        <v>0</v>
      </c>
      <c r="E42" s="31"/>
      <c r="F42" s="5"/>
      <c r="G42" s="5">
        <f t="shared" si="2"/>
        <v>0</v>
      </c>
    </row>
    <row r="43" spans="1:7" x14ac:dyDescent="0.25">
      <c r="A43" s="15">
        <v>20</v>
      </c>
      <c r="B43" s="17" t="s">
        <v>62</v>
      </c>
      <c r="C43" s="5">
        <v>20.25</v>
      </c>
      <c r="D43" s="5">
        <f t="shared" si="1"/>
        <v>9.9727976553829582E-3</v>
      </c>
      <c r="E43" s="31">
        <v>1433.26</v>
      </c>
      <c r="F43" s="5"/>
      <c r="G43" s="5">
        <f t="shared" si="2"/>
        <v>29023.514999999999</v>
      </c>
    </row>
    <row r="44" spans="1:7" x14ac:dyDescent="0.25">
      <c r="A44" s="15">
        <v>21</v>
      </c>
      <c r="B44" s="17" t="s">
        <v>63</v>
      </c>
      <c r="C44" s="5">
        <v>33404.585200000001</v>
      </c>
      <c r="D44" s="5">
        <f t="shared" si="1"/>
        <v>16.451218220325941</v>
      </c>
      <c r="E44" s="31"/>
      <c r="F44" s="5"/>
      <c r="G44" s="5">
        <f t="shared" si="2"/>
        <v>0</v>
      </c>
    </row>
    <row r="45" spans="1:7" x14ac:dyDescent="0.25">
      <c r="A45" s="15">
        <v>22</v>
      </c>
      <c r="B45" s="17" t="s">
        <v>64</v>
      </c>
      <c r="C45" s="5">
        <v>0</v>
      </c>
      <c r="D45" s="5">
        <f t="shared" si="1"/>
        <v>0</v>
      </c>
      <c r="E45" s="31"/>
      <c r="F45" s="5"/>
      <c r="G45" s="5">
        <f t="shared" si="2"/>
        <v>0</v>
      </c>
    </row>
    <row r="46" spans="1:7" x14ac:dyDescent="0.25">
      <c r="A46" s="15">
        <v>23</v>
      </c>
      <c r="B46" s="17" t="s">
        <v>67</v>
      </c>
      <c r="C46" s="5">
        <v>0</v>
      </c>
      <c r="D46" s="5">
        <v>0</v>
      </c>
      <c r="E46" s="31">
        <v>164.74</v>
      </c>
      <c r="F46" s="5"/>
      <c r="G46" s="5">
        <f t="shared" si="2"/>
        <v>0</v>
      </c>
    </row>
    <row r="47" spans="1:7" x14ac:dyDescent="0.25">
      <c r="A47" s="15">
        <v>24</v>
      </c>
      <c r="B47" s="17" t="s">
        <v>68</v>
      </c>
      <c r="C47" s="5">
        <v>0</v>
      </c>
      <c r="D47" s="5">
        <v>0</v>
      </c>
      <c r="E47" s="31"/>
      <c r="F47" s="5"/>
      <c r="G47" s="5">
        <f t="shared" si="2"/>
        <v>0</v>
      </c>
    </row>
    <row r="48" spans="1:7" ht="15.75" x14ac:dyDescent="0.25">
      <c r="A48" s="7"/>
      <c r="B48" s="8" t="s">
        <v>56</v>
      </c>
      <c r="C48" s="9">
        <v>203052.35</v>
      </c>
      <c r="D48" s="9">
        <v>100</v>
      </c>
      <c r="E48" s="9"/>
      <c r="F48" s="9"/>
      <c r="G48" s="12">
        <f>SUM(G5:G47)</f>
        <v>4120839.6621735836</v>
      </c>
    </row>
    <row r="51" spans="2:2" ht="84" x14ac:dyDescent="0.25">
      <c r="B51" s="47" t="s">
        <v>76</v>
      </c>
    </row>
  </sheetData>
  <mergeCells count="6">
    <mergeCell ref="M6:N6"/>
    <mergeCell ref="A1:G2"/>
    <mergeCell ref="C10:D10"/>
    <mergeCell ref="C22:D22"/>
    <mergeCell ref="C36:D36"/>
    <mergeCell ref="I6:K6"/>
  </mergeCells>
  <pageMargins left="0.511811024" right="0.511811024" top="0.78740157499999996" bottom="0.78740157499999996" header="0.31496062000000002" footer="0.31496062000000002"/>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QUADRO PARA LAYOUT</vt:lpstr>
      <vt:lpstr>QUADRO COMPLETO</vt:lpstr>
      <vt:lpstr>Plan3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Arborea Ambiental</dc:creator>
  <cp:lastModifiedBy>Paulo Sergio Garcia de Oliveira</cp:lastModifiedBy>
  <dcterms:created xsi:type="dcterms:W3CDTF">2020-07-13T17:51:27Z</dcterms:created>
  <dcterms:modified xsi:type="dcterms:W3CDTF">2020-09-17T14:50:17Z</dcterms:modified>
</cp:coreProperties>
</file>