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5895" yWindow="165" windowWidth="10065" windowHeight="9945" activeTab="2"/>
  </bookViews>
  <sheets>
    <sheet name="Definições" sheetId="4" r:id="rId1"/>
    <sheet name="Pontuação" sheetId="5" r:id="rId2"/>
    <sheet name="Memória de Cálculo" sheetId="6" r:id="rId3"/>
    <sheet name="Matriz de Julgamento" sheetId="2" r:id="rId4"/>
    <sheet name="Matriz de Decisão" sheetId="3" r:id="rId5"/>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84" i="6" l="1"/>
  <c r="R44" i="6"/>
  <c r="Q50" i="6"/>
  <c r="Q12" i="3"/>
  <c r="K16" i="3"/>
  <c r="K15" i="3"/>
  <c r="K14" i="3"/>
  <c r="K13" i="3"/>
  <c r="K12" i="3"/>
  <c r="K11" i="3"/>
  <c r="K10" i="3"/>
  <c r="K9" i="3"/>
  <c r="K8" i="3"/>
  <c r="K7" i="3"/>
  <c r="K6" i="3"/>
  <c r="J12" i="3"/>
  <c r="J13" i="3"/>
  <c r="I16" i="3"/>
  <c r="I15" i="3"/>
  <c r="I14" i="3"/>
  <c r="I13" i="3"/>
  <c r="I12" i="3"/>
  <c r="I11" i="3"/>
  <c r="I10" i="3"/>
  <c r="I9" i="3"/>
  <c r="I8" i="3"/>
  <c r="I7" i="3"/>
  <c r="I6" i="3"/>
  <c r="J6" i="3"/>
  <c r="H16" i="3"/>
  <c r="H15" i="3"/>
  <c r="H14" i="3"/>
  <c r="H13" i="3"/>
  <c r="H12" i="3"/>
  <c r="H11" i="3"/>
  <c r="H10" i="3"/>
  <c r="H9" i="3"/>
  <c r="H8" i="3"/>
  <c r="H7" i="3"/>
  <c r="G16" i="3"/>
  <c r="G15" i="3"/>
  <c r="G14" i="3"/>
  <c r="G13" i="3"/>
  <c r="G12" i="3"/>
  <c r="G11" i="3"/>
  <c r="G10" i="3"/>
  <c r="G9" i="3"/>
  <c r="G8" i="3"/>
  <c r="G7" i="3"/>
  <c r="G6" i="3"/>
  <c r="F17" i="3"/>
  <c r="F16" i="3"/>
  <c r="F15" i="3"/>
  <c r="F14" i="3"/>
  <c r="F13" i="3"/>
  <c r="F12" i="3"/>
  <c r="F11" i="3"/>
  <c r="F10" i="3"/>
  <c r="F9" i="3"/>
  <c r="F8" i="3"/>
  <c r="F7" i="3"/>
  <c r="F6" i="3"/>
  <c r="E16" i="3"/>
  <c r="E15" i="3"/>
  <c r="E14" i="3"/>
  <c r="E13" i="3"/>
  <c r="E12" i="3"/>
  <c r="E11" i="3"/>
  <c r="E10" i="3"/>
  <c r="E9" i="3"/>
  <c r="E8" i="3"/>
  <c r="E7" i="3"/>
  <c r="E6" i="3"/>
  <c r="D17" i="3"/>
  <c r="D16" i="3"/>
  <c r="D15" i="3"/>
  <c r="D14" i="3"/>
  <c r="D13" i="3"/>
  <c r="D12" i="3"/>
  <c r="D11" i="3"/>
  <c r="D10" i="3"/>
  <c r="D9" i="3"/>
  <c r="D8" i="3"/>
  <c r="D7" i="3"/>
  <c r="H81" i="3" l="1"/>
  <c r="G81" i="3"/>
  <c r="G65" i="3"/>
  <c r="H49" i="3"/>
  <c r="G49" i="3"/>
  <c r="G33" i="3"/>
  <c r="C97" i="3"/>
  <c r="B97" i="3"/>
  <c r="B81" i="3"/>
  <c r="B65" i="3"/>
  <c r="C49" i="3"/>
  <c r="C48" i="3"/>
  <c r="C47" i="3"/>
  <c r="C46" i="3"/>
  <c r="C45" i="3"/>
  <c r="C44" i="3"/>
  <c r="C43" i="3"/>
  <c r="C42" i="3"/>
  <c r="C41" i="3"/>
  <c r="C40" i="3"/>
  <c r="C39" i="3"/>
  <c r="C38" i="3"/>
  <c r="C37" i="3"/>
  <c r="F60" i="6"/>
  <c r="E67" i="6"/>
  <c r="G44" i="6"/>
  <c r="F50" i="6"/>
  <c r="I33" i="6"/>
  <c r="J28" i="6"/>
  <c r="I28" i="6"/>
  <c r="I26" i="6"/>
  <c r="I13" i="6"/>
  <c r="P76" i="6"/>
  <c r="O67" i="6"/>
  <c r="P60" i="6" s="1"/>
  <c r="Q28" i="6"/>
  <c r="P33" i="6"/>
  <c r="T13" i="6"/>
  <c r="S13" i="6"/>
  <c r="R16" i="6"/>
  <c r="G97" i="3" l="1"/>
  <c r="H95" i="3" s="1"/>
  <c r="N102" i="6" l="1"/>
  <c r="O101" i="6" s="1"/>
  <c r="O97" i="6" l="1"/>
  <c r="O90" i="6"/>
  <c r="O94" i="6"/>
  <c r="O98" i="6"/>
  <c r="O91" i="6"/>
  <c r="O95" i="6"/>
  <c r="O99" i="6"/>
  <c r="O92" i="6"/>
  <c r="O96" i="6"/>
  <c r="O100" i="6"/>
  <c r="O93" i="6"/>
  <c r="B16" i="3"/>
  <c r="H79" i="3"/>
  <c r="H63" i="3"/>
  <c r="O102" i="6" l="1"/>
  <c r="P90" i="6"/>
  <c r="P99" i="6"/>
  <c r="P100" i="6"/>
  <c r="P101" i="6"/>
  <c r="P97" i="6"/>
  <c r="P91" i="6"/>
  <c r="P92" i="6"/>
  <c r="P98" i="6"/>
  <c r="F9" i="6"/>
  <c r="D9" i="6"/>
  <c r="P94" i="6" l="1"/>
  <c r="P96" i="6"/>
  <c r="P95" i="6"/>
  <c r="P93" i="6"/>
  <c r="P102" i="6" l="1"/>
  <c r="I11" i="2"/>
  <c r="L14" i="2"/>
  <c r="L12" i="2"/>
  <c r="L11" i="2"/>
  <c r="L9" i="2"/>
  <c r="L8" i="2"/>
  <c r="L7" i="2"/>
  <c r="L6" i="2"/>
  <c r="H80" i="3" l="1"/>
  <c r="H94" i="3"/>
  <c r="H64" i="3"/>
  <c r="I17" i="3" s="1"/>
  <c r="B49" i="3"/>
  <c r="B33" i="3"/>
  <c r="C80" i="3" l="1"/>
  <c r="E17" i="3" s="1"/>
  <c r="C79" i="3"/>
  <c r="C64" i="3"/>
  <c r="C63" i="3"/>
  <c r="C32" i="3"/>
  <c r="B17" i="3" s="1"/>
  <c r="C31" i="3"/>
  <c r="C96" i="3"/>
  <c r="C95" i="3"/>
  <c r="H32" i="3"/>
  <c r="G17" i="3" s="1"/>
  <c r="H31" i="3"/>
  <c r="H48" i="3"/>
  <c r="H47" i="3"/>
  <c r="H62" i="3"/>
  <c r="H30" i="3"/>
  <c r="H96" i="3"/>
  <c r="F66" i="6"/>
  <c r="G49" i="6"/>
  <c r="S15" i="6"/>
  <c r="R49" i="6"/>
  <c r="Q32" i="6"/>
  <c r="H33" i="6"/>
  <c r="I32" i="6" s="1"/>
  <c r="H16" i="6"/>
  <c r="I15" i="6" s="1"/>
  <c r="S14" i="6" l="1"/>
  <c r="F15" i="2"/>
  <c r="C23" i="3" l="1"/>
  <c r="B8" i="3" s="1"/>
  <c r="H24" i="3"/>
  <c r="L13" i="2"/>
  <c r="K13" i="2"/>
  <c r="H8" i="2"/>
  <c r="G8" i="2"/>
  <c r="I7" i="2"/>
  <c r="K8" i="2"/>
  <c r="I8" i="2"/>
  <c r="F8" i="2"/>
  <c r="F6" i="2"/>
  <c r="I6" i="2"/>
  <c r="E7" i="2"/>
  <c r="F7" i="2"/>
  <c r="H7" i="2"/>
  <c r="H37" i="3" l="1"/>
  <c r="H41" i="3"/>
  <c r="H45" i="3"/>
  <c r="H43" i="3"/>
  <c r="H40" i="3"/>
  <c r="H38" i="3"/>
  <c r="H42" i="3"/>
  <c r="H46" i="3"/>
  <c r="H39" i="3"/>
  <c r="H44" i="3"/>
  <c r="C56" i="3"/>
  <c r="C57" i="3"/>
  <c r="C55" i="3"/>
  <c r="C58" i="3"/>
  <c r="C60" i="3"/>
  <c r="C54" i="3"/>
  <c r="C59" i="3"/>
  <c r="C53" i="3"/>
  <c r="C61" i="3"/>
  <c r="C62" i="3"/>
  <c r="H55" i="3"/>
  <c r="H57" i="3"/>
  <c r="H59" i="3"/>
  <c r="H60" i="3"/>
  <c r="H61" i="3"/>
  <c r="H54" i="3"/>
  <c r="H56" i="3"/>
  <c r="H58" i="3"/>
  <c r="H53" i="3"/>
  <c r="C69" i="3"/>
  <c r="C77" i="3"/>
  <c r="C73" i="3"/>
  <c r="C76" i="3"/>
  <c r="C70" i="3"/>
  <c r="C78" i="3"/>
  <c r="C75" i="3"/>
  <c r="C71" i="3"/>
  <c r="C72" i="3"/>
  <c r="C74" i="3"/>
  <c r="H75" i="3"/>
  <c r="H77" i="3"/>
  <c r="H70" i="3"/>
  <c r="H74" i="3"/>
  <c r="H78" i="3"/>
  <c r="H76" i="3"/>
  <c r="H69" i="3"/>
  <c r="H71" i="3"/>
  <c r="H72" i="3"/>
  <c r="H73" i="3"/>
  <c r="C85" i="3"/>
  <c r="C89" i="3"/>
  <c r="C93" i="3"/>
  <c r="C91" i="3"/>
  <c r="C92" i="3"/>
  <c r="C86" i="3"/>
  <c r="C90" i="3"/>
  <c r="C94" i="3"/>
  <c r="C87" i="3"/>
  <c r="C88" i="3"/>
  <c r="H85" i="3"/>
  <c r="C26" i="3"/>
  <c r="B11" i="3" s="1"/>
  <c r="C30" i="3"/>
  <c r="B15" i="3" s="1"/>
  <c r="H23" i="3"/>
  <c r="C29" i="3"/>
  <c r="B14" i="3" s="1"/>
  <c r="C21" i="3"/>
  <c r="H26" i="3"/>
  <c r="H22" i="3"/>
  <c r="C24" i="3"/>
  <c r="B9" i="3" s="1"/>
  <c r="H27" i="3"/>
  <c r="C27" i="3"/>
  <c r="B12" i="3" s="1"/>
  <c r="H29" i="3"/>
  <c r="H25" i="3"/>
  <c r="H21" i="3"/>
  <c r="C22" i="3"/>
  <c r="B7" i="3" s="1"/>
  <c r="C25" i="3"/>
  <c r="B10" i="3" s="1"/>
  <c r="H28" i="3"/>
  <c r="C28" i="3"/>
  <c r="B13" i="3" s="1"/>
  <c r="H65" i="3" l="1"/>
  <c r="H33" i="3"/>
  <c r="C81" i="3"/>
  <c r="C33" i="3"/>
  <c r="B6" i="3"/>
  <c r="I79" i="3"/>
  <c r="J16" i="3" s="1"/>
  <c r="D6" i="3"/>
  <c r="C65" i="3"/>
  <c r="H87" i="3"/>
  <c r="H89" i="3"/>
  <c r="H93" i="3"/>
  <c r="H91" i="3"/>
  <c r="H90" i="3"/>
  <c r="H88" i="3"/>
  <c r="H86" i="3"/>
  <c r="H92" i="3"/>
  <c r="H97" i="3" l="1"/>
  <c r="I95" i="3" s="1"/>
  <c r="D48" i="3"/>
  <c r="C17" i="3" s="1"/>
  <c r="D47" i="3"/>
  <c r="C16" i="3" s="1"/>
  <c r="D96" i="3"/>
  <c r="D95" i="3"/>
  <c r="I48" i="3"/>
  <c r="H17" i="3" s="1"/>
  <c r="I47" i="3"/>
  <c r="D45" i="3"/>
  <c r="I44" i="3"/>
  <c r="I45" i="3"/>
  <c r="D91" i="3"/>
  <c r="D94" i="3"/>
  <c r="I96" i="3"/>
  <c r="K17" i="3" s="1"/>
  <c r="I76" i="3"/>
  <c r="I80" i="3"/>
  <c r="J17" i="3" s="1"/>
  <c r="I78" i="3"/>
  <c r="J15" i="3" s="1"/>
  <c r="I70" i="3"/>
  <c r="J7" i="3" s="1"/>
  <c r="I73" i="3"/>
  <c r="J10" i="3" s="1"/>
  <c r="I69" i="3"/>
  <c r="I41" i="3"/>
  <c r="I77" i="3"/>
  <c r="J14" i="3" s="1"/>
  <c r="I72" i="3"/>
  <c r="J9" i="3" s="1"/>
  <c r="D40" i="3"/>
  <c r="D43" i="3"/>
  <c r="D38" i="3"/>
  <c r="D44" i="3"/>
  <c r="D41" i="3"/>
  <c r="D46" i="3"/>
  <c r="D42" i="3"/>
  <c r="D37" i="3"/>
  <c r="D39" i="3"/>
  <c r="I40" i="3"/>
  <c r="I38" i="3"/>
  <c r="I43" i="3"/>
  <c r="I42" i="3"/>
  <c r="I37" i="3"/>
  <c r="I39" i="3"/>
  <c r="I46" i="3"/>
  <c r="I71" i="3"/>
  <c r="J8" i="3" s="1"/>
  <c r="I74" i="3"/>
  <c r="J11" i="3" s="1"/>
  <c r="I75" i="3"/>
  <c r="D89" i="3"/>
  <c r="D88" i="3"/>
  <c r="D90" i="3"/>
  <c r="D93" i="3"/>
  <c r="D92" i="3"/>
  <c r="D85" i="3"/>
  <c r="D87" i="3"/>
  <c r="D86" i="3"/>
  <c r="L16" i="3" l="1"/>
  <c r="Q9" i="3" s="1"/>
  <c r="H6" i="3"/>
  <c r="I49" i="3"/>
  <c r="D97" i="3"/>
  <c r="D49" i="3"/>
  <c r="I87" i="3"/>
  <c r="I81" i="3"/>
  <c r="I91" i="3"/>
  <c r="I92" i="3"/>
  <c r="I88" i="3"/>
  <c r="I94" i="3"/>
  <c r="I93" i="3"/>
  <c r="I90" i="3"/>
  <c r="I89" i="3"/>
  <c r="I86" i="3"/>
  <c r="I85" i="3"/>
  <c r="I97" i="3" l="1"/>
  <c r="C12" i="2"/>
  <c r="R48" i="6"/>
  <c r="Q31" i="6"/>
  <c r="S10" i="6"/>
  <c r="F63" i="6"/>
  <c r="G46" i="6"/>
  <c r="I22" i="6"/>
  <c r="I14" i="6"/>
  <c r="P82" i="6" l="1"/>
  <c r="P83" i="6"/>
  <c r="P63" i="6"/>
  <c r="P66" i="6"/>
  <c r="Q24" i="6"/>
  <c r="Q25" i="6"/>
  <c r="Q26" i="6"/>
  <c r="Q27" i="6"/>
  <c r="Q22" i="6"/>
  <c r="Q23" i="6"/>
  <c r="G47" i="6"/>
  <c r="G38" i="6"/>
  <c r="G40" i="6"/>
  <c r="P75" i="6"/>
  <c r="P74" i="6"/>
  <c r="P81" i="6"/>
  <c r="P79" i="6"/>
  <c r="P80" i="6"/>
  <c r="P72" i="6"/>
  <c r="P77" i="6"/>
  <c r="P73" i="6"/>
  <c r="P78" i="6"/>
  <c r="P58" i="6"/>
  <c r="P55" i="6"/>
  <c r="P64" i="6"/>
  <c r="P56" i="6"/>
  <c r="P65" i="6"/>
  <c r="P57" i="6"/>
  <c r="P59" i="6"/>
  <c r="P61" i="6"/>
  <c r="P62" i="6"/>
  <c r="R40" i="6"/>
  <c r="R45" i="6"/>
  <c r="R41" i="6"/>
  <c r="R46" i="6"/>
  <c r="R38" i="6"/>
  <c r="R50" i="6" s="1"/>
  <c r="S44" i="6" s="1"/>
  <c r="R42" i="6"/>
  <c r="R47" i="6"/>
  <c r="R39" i="6"/>
  <c r="R43" i="6"/>
  <c r="Q29" i="6"/>
  <c r="Q21" i="6"/>
  <c r="Q30" i="6"/>
  <c r="S7" i="6"/>
  <c r="S11" i="6"/>
  <c r="S8" i="6"/>
  <c r="S4" i="6"/>
  <c r="S16" i="6" s="1"/>
  <c r="S12" i="6"/>
  <c r="S5" i="6"/>
  <c r="S9" i="6"/>
  <c r="S6" i="6"/>
  <c r="F55" i="6"/>
  <c r="F65" i="6"/>
  <c r="F56" i="6"/>
  <c r="F64" i="6"/>
  <c r="F57" i="6"/>
  <c r="F58" i="6"/>
  <c r="F59" i="6"/>
  <c r="F61" i="6"/>
  <c r="F62" i="6"/>
  <c r="G39" i="6"/>
  <c r="G48" i="6"/>
  <c r="G41" i="6"/>
  <c r="G42" i="6"/>
  <c r="G43" i="6"/>
  <c r="G45" i="6"/>
  <c r="I23" i="6"/>
  <c r="I29" i="6"/>
  <c r="I31" i="6"/>
  <c r="I27" i="6"/>
  <c r="I24" i="6"/>
  <c r="I21" i="6"/>
  <c r="I25" i="6"/>
  <c r="I30" i="6"/>
  <c r="I6" i="6"/>
  <c r="I7" i="6"/>
  <c r="I8" i="6"/>
  <c r="I9" i="6"/>
  <c r="I10" i="6"/>
  <c r="I11" i="6"/>
  <c r="I12" i="6"/>
  <c r="I4" i="6"/>
  <c r="I5" i="6"/>
  <c r="P84" i="6" l="1"/>
  <c r="Q76" i="6" s="1"/>
  <c r="I16" i="6"/>
  <c r="P67" i="6"/>
  <c r="Q33" i="6"/>
  <c r="F67" i="6"/>
  <c r="G50" i="6"/>
  <c r="S49" i="6"/>
  <c r="Q83" i="6" l="1"/>
  <c r="Q82" i="6"/>
  <c r="T9" i="6"/>
  <c r="T15" i="6"/>
  <c r="T14" i="6"/>
  <c r="S48" i="6"/>
  <c r="J23" i="6"/>
  <c r="J32" i="6"/>
  <c r="Q78" i="6"/>
  <c r="Q75" i="6"/>
  <c r="Q74" i="6"/>
  <c r="Q81" i="6"/>
  <c r="Q80" i="6"/>
  <c r="Q79" i="6"/>
  <c r="Q73" i="6"/>
  <c r="Q72" i="6"/>
  <c r="Q77" i="6"/>
  <c r="S45" i="6"/>
  <c r="S41" i="6"/>
  <c r="S43" i="6"/>
  <c r="S46" i="6"/>
  <c r="S38" i="6"/>
  <c r="S42" i="6"/>
  <c r="S39" i="6"/>
  <c r="S40" i="6"/>
  <c r="S47" i="6"/>
  <c r="T12" i="6"/>
  <c r="T10" i="6"/>
  <c r="T7" i="6"/>
  <c r="T11" i="6"/>
  <c r="T5" i="6"/>
  <c r="T6" i="6"/>
  <c r="T8" i="6"/>
  <c r="T4" i="6"/>
  <c r="J25" i="6"/>
  <c r="J24" i="6"/>
  <c r="J30" i="6"/>
  <c r="J29" i="6"/>
  <c r="J31" i="6"/>
  <c r="J27" i="6"/>
  <c r="J26" i="6"/>
  <c r="J22" i="6"/>
  <c r="J21" i="6"/>
  <c r="T16" i="6" l="1"/>
  <c r="S50" i="6"/>
  <c r="J33" i="6"/>
  <c r="Q84" i="6"/>
  <c r="G7" i="2"/>
  <c r="D10" i="2" s="1"/>
  <c r="F14" i="2"/>
  <c r="H15" i="2"/>
  <c r="H14" i="2"/>
  <c r="I15" i="2"/>
  <c r="I14" i="2"/>
  <c r="J15" i="2"/>
  <c r="K15" i="2"/>
  <c r="J14" i="2"/>
  <c r="L10" i="2"/>
  <c r="G14" i="2"/>
  <c r="J16" i="2"/>
  <c r="E15" i="2"/>
  <c r="E14" i="2"/>
  <c r="D15" i="2"/>
  <c r="K7" i="2"/>
  <c r="G15" i="2" l="1"/>
  <c r="L16" i="2"/>
  <c r="K16" i="2"/>
  <c r="D14" i="2"/>
  <c r="C14" i="2"/>
  <c r="M14" i="2" s="1"/>
  <c r="C15" i="2"/>
  <c r="M15" i="2" l="1"/>
  <c r="C15" i="3"/>
  <c r="C10" i="3"/>
  <c r="C14" i="3"/>
  <c r="C11" i="3"/>
  <c r="C12" i="3"/>
  <c r="C13" i="3"/>
  <c r="C9" i="3"/>
  <c r="C6" i="3" l="1"/>
  <c r="C8" i="3"/>
  <c r="C7" i="3"/>
  <c r="E6" i="2"/>
  <c r="G6" i="2"/>
  <c r="H6" i="2"/>
  <c r="I13" i="2"/>
  <c r="I16" i="2" s="1"/>
  <c r="H13" i="2"/>
  <c r="H12" i="2"/>
  <c r="G13" i="2"/>
  <c r="G12" i="2"/>
  <c r="G11" i="2"/>
  <c r="F13" i="2"/>
  <c r="F12" i="2"/>
  <c r="F11" i="2"/>
  <c r="E13" i="2"/>
  <c r="E12" i="2"/>
  <c r="E11" i="2"/>
  <c r="D13" i="2"/>
  <c r="F10" i="2"/>
  <c r="E10" i="2"/>
  <c r="D12" i="2"/>
  <c r="G16" i="2" l="1"/>
  <c r="F16" i="2"/>
  <c r="M12" i="2"/>
  <c r="H16" i="2"/>
  <c r="M6" i="2"/>
  <c r="C11" i="2"/>
  <c r="C10" i="2"/>
  <c r="C13" i="2"/>
  <c r="M13" i="2" s="1"/>
  <c r="D11" i="2"/>
  <c r="E9" i="2"/>
  <c r="E16" i="2" s="1"/>
  <c r="D9" i="2"/>
  <c r="C9" i="2"/>
  <c r="M9" i="2" s="1"/>
  <c r="C8" i="2"/>
  <c r="D8" i="2"/>
  <c r="D16" i="2" l="1"/>
  <c r="M8" i="2"/>
  <c r="M11" i="2"/>
  <c r="M10" i="2"/>
  <c r="C7" i="2"/>
  <c r="C16" i="2" s="1"/>
  <c r="M7" i="2" l="1"/>
  <c r="M16" i="2" s="1"/>
  <c r="N14" i="2" l="1"/>
  <c r="J4" i="3" s="1"/>
  <c r="N15" i="2"/>
  <c r="K4" i="3" s="1"/>
  <c r="N13" i="2"/>
  <c r="I4" i="3" s="1"/>
  <c r="N12" i="2"/>
  <c r="H4" i="3" s="1"/>
  <c r="N16" i="2"/>
  <c r="N10" i="2"/>
  <c r="F4" i="3" s="1"/>
  <c r="N6" i="2"/>
  <c r="N11" i="2"/>
  <c r="G4" i="3" s="1"/>
  <c r="N7" i="2"/>
  <c r="C4" i="3" s="1"/>
  <c r="N9" i="2"/>
  <c r="E4" i="3" s="1"/>
  <c r="N8" i="2"/>
  <c r="D4" i="3" s="1"/>
  <c r="C18" i="2" l="1"/>
  <c r="C19" i="2" s="1"/>
  <c r="C20" i="2" s="1"/>
  <c r="B4" i="3"/>
  <c r="L17" i="3" s="1"/>
  <c r="Q11" i="3" s="1"/>
  <c r="L6" i="3" l="1"/>
  <c r="Q10" i="3" s="1"/>
  <c r="L15" i="3"/>
  <c r="Q15" i="3" s="1"/>
  <c r="L7" i="3"/>
  <c r="Q6" i="3" s="1"/>
  <c r="L8" i="3"/>
  <c r="Q8" i="3" s="1"/>
  <c r="L9" i="3"/>
  <c r="Q5" i="3" s="1"/>
  <c r="L10" i="3"/>
  <c r="L11" i="3"/>
  <c r="Q7" i="3" s="1"/>
  <c r="L12" i="3"/>
  <c r="Q13" i="3" s="1"/>
  <c r="L13" i="3"/>
  <c r="Q14" i="3" s="1"/>
  <c r="L14" i="3"/>
  <c r="Q16" i="3" s="1"/>
</calcChain>
</file>

<file path=xl/sharedStrings.xml><?xml version="1.0" encoding="utf-8"?>
<sst xmlns="http://schemas.openxmlformats.org/spreadsheetml/2006/main" count="820" uniqueCount="202">
  <si>
    <t>Auto Vetor Normalizado</t>
  </si>
  <si>
    <t>∑</t>
  </si>
  <si>
    <t>λ max</t>
  </si>
  <si>
    <t>IC</t>
  </si>
  <si>
    <t>RC</t>
  </si>
  <si>
    <t>CRITERIOS /ALTERNATIVAS</t>
  </si>
  <si>
    <t>VETOR DE CRITÉRIOS</t>
  </si>
  <si>
    <t>ALTERNATIVAS</t>
  </si>
  <si>
    <t>CRITÉRIOS</t>
  </si>
  <si>
    <t>NORMALIZAÇÃO</t>
  </si>
  <si>
    <t>TOTAL</t>
  </si>
  <si>
    <t>HARMONIZAÇÃO</t>
  </si>
  <si>
    <t>INDIRETO</t>
  </si>
  <si>
    <t>DIRETO</t>
  </si>
  <si>
    <t>VETOR DE DECISÃO</t>
  </si>
  <si>
    <t>OBJETIVO</t>
  </si>
  <si>
    <t>SUB-CRITÉRIOS</t>
  </si>
  <si>
    <t>DEFINIÇÃO E ESCALA CONCEITUAL</t>
  </si>
  <si>
    <t>ATRIBUTO</t>
  </si>
  <si>
    <t>Custo estimado de implantação do parque considerando valores por m² ou metros lineares. Atributo Indireto: quanto mais elevado o custo menos viável sua implantação.</t>
  </si>
  <si>
    <t>PONTUAÇÃO</t>
  </si>
  <si>
    <t>Pontos</t>
  </si>
  <si>
    <t>Critério Ambiental</t>
  </si>
  <si>
    <t>Critério Aspectos de Engenharia e Infraestrutura</t>
  </si>
  <si>
    <t>Critério Aspectos Sociais</t>
  </si>
  <si>
    <t>Critério Arquitetura e Mobilidade</t>
  </si>
  <si>
    <t>Critério Aspectos Jurídicos</t>
  </si>
  <si>
    <t>PONTUAÇÃO BASE PARA MATRIZ DE DECISÃO</t>
  </si>
  <si>
    <t>Valor absoluto</t>
  </si>
  <si>
    <t>CRITÉRIO 15 (E5)</t>
  </si>
  <si>
    <t>CUSTO ESTIMADO</t>
  </si>
  <si>
    <t>MATRIZ DE JULGAMENTO</t>
  </si>
  <si>
    <t>Julgamento recíproco, não alterar.</t>
  </si>
  <si>
    <t>Matriz recíproca, valor sempre = 1.</t>
  </si>
  <si>
    <t>Julgamento variável = Escala de Julgamento (Saaty, 1990).</t>
  </si>
  <si>
    <t>PARQUE</t>
  </si>
  <si>
    <t>&lt; 30% da área do parque</t>
  </si>
  <si>
    <t>Entre 30 e 70% da área do parque</t>
  </si>
  <si>
    <t xml:space="preserve"> &gt; 70% da área do parque</t>
  </si>
  <si>
    <t>VALOR (R$)</t>
  </si>
  <si>
    <t>Parque Linear</t>
  </si>
  <si>
    <t>Vetor de Decisão</t>
  </si>
  <si>
    <t>A. Vegetação Nativa (Direto)</t>
  </si>
  <si>
    <t>B. Área Degradada (Indireto)</t>
  </si>
  <si>
    <r>
      <t>A. Vegetação Nativa</t>
    </r>
    <r>
      <rPr>
        <sz val="10"/>
        <color theme="1"/>
        <rFont val="Calibri"/>
        <family val="2"/>
        <scheme val="minor"/>
      </rPr>
      <t xml:space="preserve">: </t>
    </r>
  </si>
  <si>
    <r>
      <t>B. Área Degradada:</t>
    </r>
    <r>
      <rPr>
        <sz val="11"/>
        <color theme="1"/>
        <rFont val="Calibri"/>
        <family val="2"/>
        <scheme val="minor"/>
      </rPr>
      <t/>
    </r>
  </si>
  <si>
    <r>
      <t>C. Pertencimento</t>
    </r>
    <r>
      <rPr>
        <sz val="10"/>
        <color theme="1"/>
        <rFont val="Calibri"/>
        <family val="2"/>
        <scheme val="minor"/>
      </rPr>
      <t xml:space="preserve">: </t>
    </r>
  </si>
  <si>
    <t xml:space="preserve">Aspectos Ambientais: </t>
  </si>
  <si>
    <t xml:space="preserve">Aspectos Sociais: </t>
  </si>
  <si>
    <r>
      <t>D. Consolidação do Entorno</t>
    </r>
    <r>
      <rPr>
        <sz val="10"/>
        <color theme="1"/>
        <rFont val="Calibri"/>
        <family val="2"/>
        <scheme val="minor"/>
      </rPr>
      <t xml:space="preserve">: </t>
    </r>
  </si>
  <si>
    <r>
      <t>E. Obras de Infraestrutura:</t>
    </r>
    <r>
      <rPr>
        <b/>
        <sz val="10"/>
        <color theme="1"/>
        <rFont val="Calibri"/>
        <family val="2"/>
        <scheme val="minor"/>
      </rPr>
      <t xml:space="preserve"> </t>
    </r>
    <r>
      <rPr>
        <sz val="11"/>
        <color theme="1"/>
        <rFont val="Calibri"/>
        <family val="2"/>
        <scheme val="minor"/>
      </rPr>
      <t/>
    </r>
  </si>
  <si>
    <t xml:space="preserve">Aspectos Engenharia e Infraestrutura: </t>
  </si>
  <si>
    <r>
      <t>F. Mobilidade:</t>
    </r>
    <r>
      <rPr>
        <b/>
        <sz val="10"/>
        <color theme="1"/>
        <rFont val="Calibri"/>
        <family val="2"/>
        <scheme val="minor"/>
      </rPr>
      <t xml:space="preserve"> </t>
    </r>
    <r>
      <rPr>
        <sz val="11"/>
        <color theme="1"/>
        <rFont val="Calibri"/>
        <family val="2"/>
        <scheme val="minor"/>
      </rPr>
      <t/>
    </r>
  </si>
  <si>
    <r>
      <t>G. Ocupação Irregular</t>
    </r>
    <r>
      <rPr>
        <sz val="10"/>
        <color theme="1"/>
        <rFont val="Calibri"/>
        <family val="2"/>
        <scheme val="minor"/>
      </rPr>
      <t xml:space="preserve">: </t>
    </r>
  </si>
  <si>
    <t>H. Dominialidade</t>
  </si>
  <si>
    <t>I. Áreas Contaminadas</t>
  </si>
  <si>
    <t xml:space="preserve">J. Custo de Implantação </t>
  </si>
  <si>
    <t xml:space="preserve">Aspectos Jurídicos: </t>
  </si>
  <si>
    <t xml:space="preserve">Arquitetura e Mobilidade: </t>
  </si>
  <si>
    <t>&gt; 10% de vegetação nativa no parque + estágio de regeneração médio e/ou inicial + &gt; 50% desta em APP</t>
  </si>
  <si>
    <t>&gt; 5% de vegetação nativa + estágio de regeneração médio e/ou inicial + &gt; 50% desta em APP</t>
  </si>
  <si>
    <t>&gt; 5% de vegetação nativa + estágio de regeneração médio e/ou inicial + &lt; 50% em  APP</t>
  </si>
  <si>
    <t>&lt; 5% vegetação nativa + estágio de regeneração inicial ou pioneiro + &lt; 50% em APP</t>
  </si>
  <si>
    <t>Pontos de descarte de Resíduos</t>
  </si>
  <si>
    <t>Constatação de Lançamento ou odor característico indicando presença de esgoto no curso d´água</t>
  </si>
  <si>
    <t>Presença de Erosão Significativa</t>
  </si>
  <si>
    <t>Presença de agrupamento de Espécie exótica invasora</t>
  </si>
  <si>
    <t>CRITÉRIO AMBIENTAL: B. ÁREA DEGRADADA</t>
  </si>
  <si>
    <t>CRITÉRIO AMBIENTAL: A.VEGETAÇÃO NATIVA</t>
  </si>
  <si>
    <t>Presença de ONGs, Asssociações, Líderes Comunitários</t>
  </si>
  <si>
    <t>CRITÉRIO SOCIAL: C. PERTENCIMENTO</t>
  </si>
  <si>
    <t>CRITÉRIO D</t>
  </si>
  <si>
    <t>CRITÉRIO C</t>
  </si>
  <si>
    <t>CRITÉRIO B</t>
  </si>
  <si>
    <t>CRITÉRIO A</t>
  </si>
  <si>
    <t xml:space="preserve">Bairros consolidados </t>
  </si>
  <si>
    <t>Equipamentos públicos</t>
  </si>
  <si>
    <t>CRITÉRIO SOCIAL: D. CONSOLIDAÇÃO DO ENTORNO</t>
  </si>
  <si>
    <t>Obras de Infraestrutura básica</t>
  </si>
  <si>
    <t>CRITÉRIO ENGENHARIA E INFRAESTRUTURA: E. OBRAS DE INFRAESTUTURA</t>
  </si>
  <si>
    <t>Base: Planta Geral de implantação + Memorial Justficativo</t>
  </si>
  <si>
    <t>Elementos de Rota de Acesso</t>
  </si>
  <si>
    <t>CRITÉRIO ARQUITETURA E MOBILIDADE: F. MOBILIDADE</t>
  </si>
  <si>
    <t>CRITÉRIO JURÍDICO: G. OCUPAÇÕES IRREGULARES</t>
  </si>
  <si>
    <t>Área (m²)</t>
  </si>
  <si>
    <t>Área (%)</t>
  </si>
  <si>
    <t>CRITÉRIO JURÍDICO: H. DOMINIALIDADE</t>
  </si>
  <si>
    <t>CRITÉRIO JURÍDICO: I. ÁREAS CONTAMINADAS</t>
  </si>
  <si>
    <t>C. Pertencimento (Direto)</t>
  </si>
  <si>
    <t>E. Obras de Infraestrutura (Indireto)</t>
  </si>
  <si>
    <t>D. Consolidação do Entorno (Direto)</t>
  </si>
  <si>
    <t>F. Mobilidade (Direto)</t>
  </si>
  <si>
    <t>G. Ocupações Irregulares (Indireto)</t>
  </si>
  <si>
    <t>H. Dominialidade - áreas públicas (Direto)</t>
  </si>
  <si>
    <t>I. Áreas Contaminadas (Indireto)</t>
  </si>
  <si>
    <t>J. Custo de Implantação (Indireto)</t>
  </si>
  <si>
    <t>A</t>
  </si>
  <si>
    <t>B</t>
  </si>
  <si>
    <t>C</t>
  </si>
  <si>
    <t>D</t>
  </si>
  <si>
    <t>E</t>
  </si>
  <si>
    <t>F</t>
  </si>
  <si>
    <t>G</t>
  </si>
  <si>
    <t>H</t>
  </si>
  <si>
    <t>I</t>
  </si>
  <si>
    <t>J</t>
  </si>
  <si>
    <t>SIM</t>
  </si>
  <si>
    <t>NÃO</t>
  </si>
  <si>
    <t>Bairro consolidado e expressiva quantidade de equipamentos públicos no parque ou entorno</t>
  </si>
  <si>
    <t>Bairro Consolidado e Moderada quantidade de equipamentos no parque ou entorno</t>
  </si>
  <si>
    <t>Estágio de Regeneração</t>
  </si>
  <si>
    <t>Quantidade de elementos de priorização de Pedestre (ciclovia, passeio público, via compartilhada)</t>
  </si>
  <si>
    <t>CRITÉRIO E</t>
  </si>
  <si>
    <t>CRITÉRIO F</t>
  </si>
  <si>
    <t>CRITÉRIO G</t>
  </si>
  <si>
    <t>CRITÉRIO H</t>
  </si>
  <si>
    <t>CRITÉRIO I</t>
  </si>
  <si>
    <t>POUCO</t>
  </si>
  <si>
    <t>PRESENÇA</t>
  </si>
  <si>
    <t>BAIXA</t>
  </si>
  <si>
    <t>MÉDIA</t>
  </si>
  <si>
    <t>ALTA</t>
  </si>
  <si>
    <t xml:space="preserve">Custo estimado de implantação do parque considerando valores por m² ou metros lineares. </t>
  </si>
  <si>
    <t>Critério ambiental que apresenta a proporção da vegetação nativa existente dentro dos limites do parque linear, em relação a área total de vegetação, associada ao estágio de regeneração e a localização dentro ou fora de APP. Sendo este um atributo direto, tendo como escala conceitual os parâmetros: (5) &gt; 10% de vegetação nativa no parque + estágio de regeneração médio e/ou inicial + &gt; 50% desta em APP; (4) &gt; 5% de vegetação nativa + estágio de regeneração médio e/ou inicial + &gt; 50% desta em APP; (3) &gt; 5% de vegetação nativa + estágio de regeneração médio e/ou inicial + &lt; 50% em  APP; (2) &lt; 5% vegetação nativa + estágio de regeneração inicial ou pioneiro + &lt; 50% em APP; (1) Ausência de vegetação nativa.</t>
  </si>
  <si>
    <t>Definir a viabilidade de implantação dos parques lineares, de acordo com critérios ambientais, sociais, urbanísticos, obras e orçamentários, tendo o custo como primordial.</t>
  </si>
  <si>
    <t>Objetivo:</t>
  </si>
  <si>
    <t>Critério Social que avalia a existência de bairros consolidados no entorno da área destinada ao parque com equipamentos de esporte e lazer e/ou equipamentos comunitários em seu entorno imediato tais como escolas, creches, associações, que indiquem potencial público e demanda para utilização do parque, sendo este um atributo direto, ou seja, quanto mais equipamentos maior a viabilidade  para a implantação do parque. (3) Bairro Consolidado e Expressiva quantidade de equipamentos públicos no parque ou entorno; (2) Bairro Consolidado e Moderada quantidade de equipamentos no parque ou entorno; (1) Bairro precário e Baixa quantidade ou ausência de equipamentos públicos no parque e entorno. (Entorno: raio de 500,00m)</t>
  </si>
  <si>
    <t>Complexidade</t>
  </si>
  <si>
    <t>Ações Concretas da Comunidade (Horta, Parque Infantil, Quadras, Campos de futebol, etc)</t>
  </si>
  <si>
    <t>Área Total de Vegetação Nativa Existente (m²)</t>
  </si>
  <si>
    <t>Área de Vegetação Nativa em relação à Área Total do Parque (%)</t>
  </si>
  <si>
    <t>Área de Vegetação Nativa Existente em APP (m²)</t>
  </si>
  <si>
    <t>Área de Vegetação Nativa Existente em APP em relação com a Área Total de Vegetação Nativa Existente no Parque (%)</t>
  </si>
  <si>
    <t>VIABILIDADE DE IMPLANTAÇÃO</t>
  </si>
  <si>
    <t>Viabilidade de Implantação</t>
  </si>
  <si>
    <t>Auto Vetor</t>
  </si>
  <si>
    <t>MUITO</t>
  </si>
  <si>
    <t>MODERADO</t>
  </si>
  <si>
    <t>Barramento de Controle de Cheia/Lago</t>
  </si>
  <si>
    <t>Pavimentação de Vias (Necessidade)</t>
  </si>
  <si>
    <t>Parques Lineares de Alta Prioridade</t>
  </si>
  <si>
    <t xml:space="preserve">Base de Dados: Relatório Descritivo e Mapa Diagnóstico </t>
  </si>
  <si>
    <t>Base: Diagnóstico + Relatório Descritivo</t>
  </si>
  <si>
    <t xml:space="preserve">Complexidade </t>
  </si>
  <si>
    <t xml:space="preserve">Presença identificada de convívio comunitário forte, demonstrável pela observação de vínculos saudáveis de uso e cuidado da comunidade com a área destinada ao parque, tendo realizado intervenções no espaço tais como: implantação de parque infantil e/ou hortas e/ou jardins comunitários e/ou áreas de lazer e convívio, entre outras intervenções que denotem senso de comunidade significativo, valorização e preservação do espaço comum. </t>
  </si>
  <si>
    <t xml:space="preserve">Presença de Organizações da Sociedade Civil (OSC) atuantes e/ou Serviços de Proteção Social vinculados à Secretaria Municipal de Assistência Social de Campinas e/ou Associações ou Comissões de moradores e/ou líderes comunitários com histórico de mobilizações em prol do território e sua população, portanto capazes de assumir compromissos em relação ao parque ou motivadas para fazê-lo. </t>
  </si>
  <si>
    <t>Escassez ou ausência identificada de ações comunitárias, organizações sociais e serviços de proteção social no entorno da área destinada ao parque.(Entorno: raio de 500,00m)</t>
  </si>
  <si>
    <t xml:space="preserve">Obras de alta complexidade, ou seja, são necessárias obras de infraestrutura no parque e seu entorno tais como pavimentação de vias, galerias de drenagem pluvial, barramentos de controle de cheias, redes de esgotos, travessias viárias, proteção de margens, entre outras; </t>
  </si>
  <si>
    <t xml:space="preserve">Obras de média complexidade, tais como passarelas para pedestres, pequenos acertos topográficos, ou ainda as obras acima listadas, mas em trechos pontuais, de pequeno porte e de execução simples; </t>
  </si>
  <si>
    <t>Obras de baixa complexidade, basicamente não sendo necessárias obras significativas além daquelas necessárias à implantação dos equipamentos propostos para o parque em questão.</t>
  </si>
  <si>
    <r>
      <t xml:space="preserve">Critério de Engenharia e Infraestrutura que avalia a complexidade das obras de infraestrutura necessárias para implantação do parque, internas e externas, tais como travessias sobre o curso d´água, galerias de águas pluviais, barramentos de controle de cheias, contenção de margens, desassoreamento, obras de saneamento, pavimentação de vias. Na planilha são indicadas a necessidade, ou não, de 3 componentes principais de obras de infraestrutura consideradas mais complexas: 
• a necessidade de obras de infraestrutura básica no entorno, nos casos em que o entorno imediato do parque ou de parte dele ainda não foi parcelado, portanto mantem na condição de gleba sem infraestrutura, ou quando a área já se encontra com ocupação mas desprovida de infraestrutura básica, tais como pavimentação, drenagem, água e esgoto.
• A indicação na PGI de implantação de barramentos do controle de cheia no interior do parque, visando o controle da macrodrenagem na microbacia hidrográfica em questão;
• A necessidade de pavimentação das vias no entorno do parque, em áreas já providas de redes de água e esgotos, mas a implantação adequada do parque depende da concordância com uma via previamente pavimentada no entorno;
Atributo indireto: quanto maior a complexidade das obras menor a viabilidade para implantação do parque (custo). A pontuação é efetuada de acordo com as condições verificadas após a elaboração da PGI e Memorial Justificativo de cada parque, da seguinte forma: 
 </t>
    </r>
    <r>
      <rPr>
        <b/>
        <sz val="10"/>
        <color theme="1"/>
        <rFont val="Calibri"/>
        <family val="2"/>
        <scheme val="minor"/>
      </rPr>
      <t>(3):</t>
    </r>
    <r>
      <rPr>
        <sz val="10"/>
        <color theme="1"/>
        <rFont val="Calibri"/>
        <family val="2"/>
        <scheme val="minor"/>
      </rPr>
      <t xml:space="preserve"> Obras de alta complexidade, ou seja, são necessárias obras de infraestrutura no parque e seu entorno tais como pavimentação de vias, galerias de drenagem pluvial, barramentos de controle de cheias, redes de esgotos, travessias viárias, proteção de margens, entre outras; </t>
    </r>
    <r>
      <rPr>
        <b/>
        <sz val="10"/>
        <color theme="1"/>
        <rFont val="Calibri"/>
        <family val="2"/>
        <scheme val="minor"/>
      </rPr>
      <t xml:space="preserve">(2): </t>
    </r>
    <r>
      <rPr>
        <sz val="10"/>
        <color theme="1"/>
        <rFont val="Calibri"/>
        <family val="2"/>
        <scheme val="minor"/>
      </rPr>
      <t xml:space="preserve">Obras de média complexidade, tais como passarelas para pedestres, pequenos acertos topográficos, ou ainda as obras acima listadas, mas em trechos pontuais, de pequeno porte e de execução simples; 
</t>
    </r>
    <r>
      <rPr>
        <b/>
        <sz val="10"/>
        <color theme="1"/>
        <rFont val="Calibri"/>
        <family val="2"/>
        <scheme val="minor"/>
      </rPr>
      <t xml:space="preserve">(1): </t>
    </r>
    <r>
      <rPr>
        <sz val="10"/>
        <color theme="1"/>
        <rFont val="Calibri"/>
        <family val="2"/>
        <scheme val="minor"/>
      </rPr>
      <t xml:space="preserve">Obras de baixa complexidade, basicamente não sendo necessárias obras significativas além daquelas necessárias à implantação dos equipamentos propostos para o parque em questão.
</t>
    </r>
  </si>
  <si>
    <t>Área muito degradada; Ocorrência de 3 ou mais elementos de degradação na área, tais como a presença de erosão significativa, a existência de pontos viciados de descarte de resíduos e de agrupamentos monoespecíficos de espécies invasoras maiores de 100m2, por exemplo;</t>
  </si>
  <si>
    <t>Área moderadamente degradada: Ocorrência de 2 elementos de degradação na área;</t>
  </si>
  <si>
    <t>Área pouco degradada. Ocorrência de 1 elemento de degradação na área;</t>
  </si>
  <si>
    <t>Critério ambiental que apresenta a presença de fatores de degradação como descarte de resíduos sólidos, lançamento de esgotos, erosão significativa e vegetação exótica invasora. Sendo este um atributo indireto, ou seja, quanto mais fatores de degradação menor a viabilidade para a implantação deste parque. A avaliação foi realizada considerando as seguintes definições: 
Descarte de resíduos sólidos: Quando forem identificados pontos viciados de descarte ou descarte generalizado em grande parte da área do parque;
Lançamento de esgotos: Quando verificado que o curso d´agua apresenta aspectos de péssima qualidade de água devido a lançamentos de esgotos ou efluentes sem tratamento;
Erosão Significativa: perda de solo ocasionada por enxurrada concentrada em trecho específico ao longo das margens do curso d´água relacionada ao lançamento de águas pluviais ou em trechos de meandros do curso d´água que com o aumento considerável de vazão em curto período de tempo (chuvas torrenciais), associado à fragilidade do solo, ocasionam o carreamento do solo e a definição de sulcos que comprometem a estrutura de passarelas, ruas, passeios públicos, áreas de convivência, entre outras áreas destinadas à composição do parque linear ou a segurança de seus usuários. Com relação ao grau de significância, a presença de erosão considerada significativa é caracterizada quando se constata, na fase de diagnóstico, seja durante a vistoria ou por meio de imagens aéreas, a ocorrência de processo erosivo ativo e em desenvolvimento, que represente risco de comprometimento de infraestrutura urbana, e que demande da execução de obras estruturais para sua correção;  
Vegetação Exótica Invasora: presença de agrupamento monoespecífico (conjunto de exemplares arbóreos da mesma espécie botânica, sendo mais comum da espécie Leucaena leucocephala (leucena), com área mínima do agrupamento de 100,00m² ou de outras espécies listadas na Resolução Municipal nº 12/15, sendo estas ruderais ou com características de espécie ruderal, ou seja, que podem proliferar em áreas perturbadas e dificultar o estabelecimento de espécies nativas e que exijam manejo específico para serem removidas.
A pontuação relativa ao critério “B. Área degradada” leva em consideração os fatores acima indicados em conjunto, de acordo com as condições verificadas na fase de diagnóstico de cada parque, da seguinte forma: 
• Pontuação (3): Área muito degradada; Ocorrência de 3 ou mais elementos de degradação na área, tais como a presença de erosão significativa, a existência de pontos viciados de descarte de resíduos e de agrupamentos monoespecíficos de espécies invasoras maiores de 100m2, por exemplo;
• Pontuação (2): Área moderadamente degradada: Ocorrência de 2 elementos de degradação na área;
• Pontuação (1): Área pouco degradada. Ocorrência de 1 elemento de degradação na área;</t>
  </si>
  <si>
    <t>Critério Orçamentário</t>
  </si>
  <si>
    <t>Critério Jurídico que considera a porcentagem de área sob dominialidade pública em relação à área do parque, considerando os limites da área proposta para o respectivo parque na fase de diagnóstico e as informações disponibilizadas pelo DIDC/SEPLURB. Atributo direto: quanto maior a área pública maior a viabilidade para implantação do parque. (3) &gt; 70% da área do parque; (2) Entre 30 e 70% da área do parque; (1) &lt; 30% da área do parque.</t>
  </si>
  <si>
    <t>Piçarrão TR 1</t>
  </si>
  <si>
    <t>Piçarrão TR 2</t>
  </si>
  <si>
    <t>Boa Vista TR 1</t>
  </si>
  <si>
    <t>Bandeirantes</t>
  </si>
  <si>
    <t>Ouro Preto</t>
  </si>
  <si>
    <t>Areaia Branca</t>
  </si>
  <si>
    <t>Pium</t>
  </si>
  <si>
    <t>Jardim Lisa</t>
  </si>
  <si>
    <t>Itajaí</t>
  </si>
  <si>
    <t>Piçarrão TR 8</t>
  </si>
  <si>
    <t>INICIAL</t>
  </si>
  <si>
    <t>MÉDIO</t>
  </si>
  <si>
    <t>-</t>
  </si>
  <si>
    <t>AUSÊNCIA</t>
  </si>
  <si>
    <t>São Pedro</t>
  </si>
  <si>
    <t>Proença</t>
  </si>
  <si>
    <t>Piçarrão 2</t>
  </si>
  <si>
    <t>Piçarrão 8</t>
  </si>
  <si>
    <t>Piçarrão 1</t>
  </si>
  <si>
    <t>Boa Vista 1</t>
  </si>
  <si>
    <t>Areia Branca</t>
  </si>
  <si>
    <t>Ausência  de Vegetação Nativa</t>
  </si>
  <si>
    <t xml:space="preserve">Nos casos onde há a possibilidade de viabilizar, em parte do parque ou em alguns equipamentos públicos situados no entorno, a implantação de “elementos articuladores”; </t>
  </si>
  <si>
    <t>Nos casos onde há a possibilidade de viabilizar a implantação do maior número de “elementos articuladores”, ou seja, que facilitem ou indiquem o acesso aos equipamentos públicos presentes no entorno do parque e, em ambas as margens, e que também priorizem o uso não motorizado ou o uso do parque pelo pedestre;</t>
  </si>
  <si>
    <t>Nos casos onde a possibilidade de viabilizar a implantação de “elementos articuladores” é pequena ou restrita.</t>
  </si>
  <si>
    <t xml:space="preserve">Critério de Mobilidade: Avalia os elementos propostos para o parque que oferecem rotas de acesso a equipamentos públicos (Saúde, Educação Lazer, Transporte público), conexões entre as margens do córrego, melhoria nas condições de acesso na escala do pedestre (passeios públicos, travessias, passarelas) ou que oferecem a possibilidade de priorização do pedestre e de veículos não motorizados (via compartilhada, ciclovia, ciclofaixa, ciclorrota). Atributo direto: quanto mais elementos de mobilidade maior a viabilidade de implantação. 
Assim, o critério de Mobilidade é pontuado a partir da análise do Projeto Geral de Implantação proposto para o parque em questão, da seguinte forma:
• Pontuação (3): Nos casos onde há a possibilidade de viabilizar a implantação do maior número de “elementos articuladores”, ou seja, que facilitem ou indiquem o acesso aos equipamentos públicos presentes no entorno do parque e, em ambas as margens, e que também priorizem o uso não motorizado ou o uso do parque pelo pedestre;
• Pontuação (2): Nos casos onde há a possibilidade de viabilizar, em parte do parque ou em alguns equipamentos públicos situados no entorno, a implantação de “elementos articuladores”; 
• Pontuação (1): Nos casos onde a possibilidade de viabilizar a implantação de “elementos articuladores” é pequena ou restrita.
</t>
  </si>
  <si>
    <t xml:space="preserve">Pium </t>
  </si>
  <si>
    <t>Bairro Precário e baixa quantidade ou ausência de equipamentos públicos no parque e entorno. (entorno: raio de 500,00m)</t>
  </si>
  <si>
    <t>(Entorno: raio de 500,00m)</t>
  </si>
  <si>
    <r>
      <t>Critério Social que apresenta a constatação de ações concretas da comunidade de entorno (horta, parquinho, campo de futebol) na área do parque, presença de ONGs, Associações de Bairro ou líderes comunitários atuantes na região do parque e com demanda para a área ou ausência desses. Atributo direto, ou seja, quanto mais presente e atuante maior viabilidade:</t>
    </r>
    <r>
      <rPr>
        <b/>
        <sz val="10"/>
        <color theme="1"/>
        <rFont val="Calibri"/>
        <family val="2"/>
        <scheme val="minor"/>
      </rPr>
      <t>(3)</t>
    </r>
    <r>
      <rPr>
        <sz val="10"/>
        <color theme="1"/>
        <rFont val="Calibri"/>
        <family val="2"/>
        <scheme val="minor"/>
      </rPr>
      <t xml:space="preserve"> Presença identificada de convívio comunitário forte, demonstrável pela observação de vínculos saudáveis de uso e cuidado da comunidade com a área destinada ao parque, tendo realizado intervenções no espaço tais como: implantação de parque infantil e/ou hortas e/ou jardins comunitários e/ou áreas de lazer e convívio, entre outras intervenções que denotem senso de comunidade significativo, valorização e preservação do espaço comum. </t>
    </r>
    <r>
      <rPr>
        <b/>
        <sz val="10"/>
        <color theme="1"/>
        <rFont val="Calibri"/>
        <family val="2"/>
        <scheme val="minor"/>
      </rPr>
      <t>(2)</t>
    </r>
    <r>
      <rPr>
        <sz val="10"/>
        <color theme="1"/>
        <rFont val="Calibri"/>
        <family val="2"/>
        <scheme val="minor"/>
      </rPr>
      <t xml:space="preserve"> Presença de Organizações da Sociedade Civil (OSC) atuantes e/ou Serviços de Proteção Social vinculados à Secretaria Municipal de Assistência Social de Campinas e/ou Associações ou Comissões de moradores e/ou líderes comunitários com histórico de mobilizações em prol do território e sua população, portanto capazes de assumir compromissos em relação ao parque ou motivadas para fazê-lo. Em Campinas os serviços de proteção social são em grande parte realizados por OSCs cofinanciadas pela Prefeitura Municipal de Campinas e vinculadas à Secretaria Municipal de Assistência Social, que seguindo o Plano Nacional da Assistência Social (PNAS -  mds.gov.br/webarquivos/publicacao/assistencia_social/Normativas/PNAS2004.pdf), tem a seguinte prerrogativa, importante para avaliar o pertencimento da população com relação ao território:
“A segurança de convívio exige a oferta pública de rede continuada de serviços que garantam oportunidades e ação profissional para: 
• construção, restauração e fortalecimento de laços de pertencimento (de natureza geracional, intergeracional, familiar, de vizinhança e interesses comuns e societários); 
• exercício capacitador e qualificador de vínculos sociais e de projetos pessoais e sociais de vida em sociedade.”  
</t>
    </r>
    <r>
      <rPr>
        <b/>
        <sz val="10"/>
        <color theme="1"/>
        <rFont val="Calibri"/>
        <family val="2"/>
        <scheme val="minor"/>
      </rPr>
      <t>(1)</t>
    </r>
    <r>
      <rPr>
        <sz val="10"/>
        <color theme="1"/>
        <rFont val="Calibri"/>
        <family val="2"/>
        <scheme val="minor"/>
      </rPr>
      <t xml:space="preserve"> Escassez ou ausência identificada de ações comunitárias, organizações sociais e serviços de proteção social no entorno da área destinada ao parque.                                                          (Entorno: raio de 500,00m)</t>
    </r>
  </si>
  <si>
    <t>Alta Complexidade: &gt; 5% área com ocupações irregulares</t>
  </si>
  <si>
    <t xml:space="preserve">Médioa Complexidade: de 1 a 5% área com ocupações irregulares </t>
  </si>
  <si>
    <t>Baixa Complexidade: de 0 a 1% da área com ocupações irregulares</t>
  </si>
  <si>
    <t>Proporção de área com ocupações irregulares em relação a área do parque, nível de precariedade (tipo de construção, infraestrutura básica e pavimentação). Atributo indireto: quanto maior a área  menor a viabilidade de implantação do parque. (3) Alta Complexidade: &gt; 5% área com ocupações irregulares; (2) Média Complexidade: 1 a 5% área com ocupações irregulares (1) Baixa Complexidade: de 0 a 1 % da área com ocupações irregulares.</t>
  </si>
  <si>
    <t>Pontuação</t>
  </si>
  <si>
    <t>Normalização</t>
  </si>
  <si>
    <t>Degradação</t>
  </si>
  <si>
    <t>Harmonização</t>
  </si>
  <si>
    <t>Parque</t>
  </si>
  <si>
    <t>Pertencimento</t>
  </si>
  <si>
    <t>Diagnóstico</t>
  </si>
  <si>
    <t>CRITÉRIO ORÇAMENTÁRIO: J. CUSTO ESTIMADO</t>
  </si>
  <si>
    <t xml:space="preserve">Presença de área contaminada com potencial de interferir na viabilidade de implantação do parque; </t>
  </si>
  <si>
    <t>Critério que considera a presença de áreas contaminadas na área destinada ao parque e entorno de 500,00m segundo dados disponibilizados pela CETESB – Cadastro de  Áreas Contaminadas 2018/2019, no portal DataGeo (http://datageo.ambiente.sp.gov.br/) ou ainda por se tratar de área viciada de descarte de resíduos sólidos, conforme a experiência da equipe técnica, depoimentos de moradores ou registros por imagens aéreas. 
Atributo indireto, ou seja, caso presente área contaminada nos limites da área proposta  para o parque e no seu entorno de 500,00m e que se considere que a presença de tal área contaminada possa interferir na viabilidade de  implantação do parque, neste caso menor a viabilidade de sua implantação. A pontuação é efetuada de acordo com as condições verificadas na fase de diagnóstico de cada parque, da seguinte forma:
• Pontuação (2): Presença de área contaminada com potencial de interferir na viabilidade de implantação do parque; 
• Pontuação (1): Ausência de área contaminada ou presença sem potencial de interferir na viabilidade de implantação do parque.</t>
  </si>
  <si>
    <t>Ausência de área contaminada ou presença sem potencial de interferir na viabilidade de implantação do parque.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</si>
</sst>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scheme val="minor"/>
    </font>
    <font>
      <sz val="11"/>
      <name val="Calibri"/>
      <family val="2"/>
      <scheme val="minor"/>
    </font>
    <font>
      <b/>
      <u/>
      <sz val="9"/>
      <color theme="1"/>
      <name val="Calibri"/>
      <family val="2"/>
      <scheme val="minor"/>
    </font>
    <font>
      <b/>
      <sz val="9"/>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i/>
      <u/>
      <sz val="14"/>
      <color theme="1"/>
      <name val="Calibri"/>
      <family val="2"/>
      <scheme val="minor"/>
    </font>
    <font>
      <b/>
      <sz val="12"/>
      <color theme="1"/>
      <name val="Calibri"/>
      <family val="2"/>
      <scheme val="minor"/>
    </font>
    <font>
      <b/>
      <u/>
      <sz val="12"/>
      <color theme="1"/>
      <name val="Calibri"/>
      <family val="2"/>
      <scheme val="minor"/>
    </font>
    <font>
      <b/>
      <sz val="10"/>
      <name val="Calibri"/>
      <family val="2"/>
      <scheme val="minor"/>
    </font>
    <font>
      <sz val="10"/>
      <name val="Calibri"/>
      <family val="2"/>
      <scheme val="minor"/>
    </font>
    <font>
      <sz val="10"/>
      <color theme="0"/>
      <name val="Calibri"/>
      <family val="2"/>
      <scheme val="minor"/>
    </font>
    <font>
      <sz val="8"/>
      <color theme="1"/>
      <name val="Calibri"/>
      <family val="2"/>
      <scheme val="minor"/>
    </font>
    <font>
      <sz val="8"/>
      <name val="Calibri"/>
      <family val="2"/>
      <scheme val="minor"/>
    </font>
    <font>
      <sz val="9"/>
      <name val="Calibri"/>
      <family val="2"/>
      <scheme val="minor"/>
    </font>
    <font>
      <b/>
      <sz val="11"/>
      <color theme="0"/>
      <name val="Calibri"/>
      <family val="2"/>
      <scheme val="minor"/>
    </font>
    <font>
      <b/>
      <sz val="8"/>
      <name val="Calibri"/>
      <family val="2"/>
      <scheme val="minor"/>
    </font>
    <font>
      <b/>
      <sz val="11"/>
      <color theme="1"/>
      <name val="Calibri"/>
      <family val="2"/>
      <scheme val="minor"/>
    </font>
    <font>
      <b/>
      <sz val="11"/>
      <name val="Calibri"/>
      <family val="2"/>
      <scheme val="minor"/>
    </font>
    <font>
      <sz val="7"/>
      <color theme="1"/>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97">
    <xf numFmtId="0" fontId="0" fillId="0" borderId="0" xfId="0"/>
    <xf numFmtId="0" fontId="0" fillId="0" borderId="0" xfId="0" applyAlignment="1">
      <alignment horizontal="center" vertical="center"/>
    </xf>
    <xf numFmtId="0" fontId="0" fillId="0" borderId="1" xfId="0" applyBorder="1"/>
    <xf numFmtId="0" fontId="0" fillId="0" borderId="0" xfId="0" applyAlignment="1">
      <alignment horizontal="center"/>
    </xf>
    <xf numFmtId="0" fontId="5" fillId="0" borderId="1" xfId="0" applyFont="1" applyBorder="1" applyAlignment="1">
      <alignment horizontal="center" vertical="center"/>
    </xf>
    <xf numFmtId="0" fontId="5" fillId="0" borderId="1" xfId="0" applyFont="1" applyBorder="1"/>
    <xf numFmtId="0" fontId="5" fillId="0" borderId="1" xfId="0" applyFont="1" applyFill="1" applyBorder="1" applyAlignment="1">
      <alignment horizontal="center" vertical="center"/>
    </xf>
    <xf numFmtId="0" fontId="5" fillId="0" borderId="0" xfId="0" applyFont="1"/>
    <xf numFmtId="0" fontId="3" fillId="5" borderId="1" xfId="0" applyFont="1" applyFill="1" applyBorder="1" applyAlignment="1">
      <alignment horizontal="center" wrapText="1"/>
    </xf>
    <xf numFmtId="0" fontId="3" fillId="5" borderId="1" xfId="0" applyFont="1" applyFill="1" applyBorder="1" applyAlignment="1">
      <alignment horizontal="left" wrapText="1"/>
    </xf>
    <xf numFmtId="0" fontId="4" fillId="5" borderId="1" xfId="0" applyFont="1" applyFill="1" applyBorder="1" applyAlignment="1">
      <alignment horizontal="center" vertical="center" wrapText="1"/>
    </xf>
    <xf numFmtId="0" fontId="4" fillId="5" borderId="1" xfId="0" applyFont="1" applyFill="1" applyBorder="1" applyAlignment="1">
      <alignment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5" borderId="1" xfId="0" applyFont="1" applyFill="1" applyBorder="1" applyAlignment="1">
      <alignment wrapText="1"/>
    </xf>
    <xf numFmtId="0" fontId="5" fillId="0" borderId="0" xfId="0" applyFont="1" applyAlignment="1">
      <alignment wrapText="1"/>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xf numFmtId="0" fontId="6" fillId="0" borderId="0" xfId="0" applyFont="1" applyAlignment="1">
      <alignment horizontal="justify" vertical="center"/>
    </xf>
    <xf numFmtId="0" fontId="8" fillId="0" borderId="8" xfId="0" applyFont="1" applyBorder="1" applyAlignment="1">
      <alignment horizontal="justify" vertical="center"/>
    </xf>
    <xf numFmtId="0" fontId="6" fillId="0" borderId="8" xfId="0" applyFont="1" applyBorder="1" applyAlignment="1">
      <alignment horizontal="center" vertical="center"/>
    </xf>
    <xf numFmtId="0" fontId="6" fillId="0" borderId="10" xfId="0" applyFont="1" applyBorder="1" applyAlignment="1">
      <alignment horizontal="justify" vertical="center"/>
    </xf>
    <xf numFmtId="0" fontId="6" fillId="0" borderId="10" xfId="0" applyFont="1" applyBorder="1" applyAlignment="1">
      <alignment horizontal="justify" vertical="center" wrapText="1"/>
    </xf>
    <xf numFmtId="0" fontId="6" fillId="0" borderId="0" xfId="0" applyFont="1" applyAlignment="1">
      <alignment horizontal="center" vertical="center"/>
    </xf>
    <xf numFmtId="0" fontId="6" fillId="0" borderId="7" xfId="0" applyFont="1" applyBorder="1" applyAlignment="1">
      <alignment horizontal="justify" vertical="center"/>
    </xf>
    <xf numFmtId="0" fontId="6" fillId="0" borderId="7" xfId="0" applyFont="1" applyBorder="1" applyAlignment="1">
      <alignment horizontal="justify" vertical="center" wrapText="1"/>
    </xf>
    <xf numFmtId="0" fontId="8" fillId="0" borderId="8" xfId="0" applyFont="1" applyBorder="1" applyAlignment="1">
      <alignment horizontal="left" vertical="center"/>
    </xf>
    <xf numFmtId="0" fontId="7" fillId="0" borderId="7" xfId="0" applyFont="1" applyBorder="1" applyAlignment="1">
      <alignment horizontal="justify" vertical="center"/>
    </xf>
    <xf numFmtId="0" fontId="6" fillId="0" borderId="9" xfId="0" applyFont="1" applyBorder="1" applyAlignment="1">
      <alignment horizontal="center" vertical="center" wrapText="1"/>
    </xf>
    <xf numFmtId="0" fontId="7" fillId="0" borderId="0" xfId="0" applyFont="1"/>
    <xf numFmtId="0" fontId="0" fillId="0" borderId="0" xfId="0" applyBorder="1"/>
    <xf numFmtId="0" fontId="5" fillId="0" borderId="1" xfId="0" applyFont="1" applyFill="1" applyBorder="1" applyAlignment="1">
      <alignment wrapText="1"/>
    </xf>
    <xf numFmtId="0" fontId="6" fillId="0" borderId="1" xfId="0" applyFont="1" applyBorder="1"/>
    <xf numFmtId="0" fontId="5" fillId="0" borderId="0" xfId="0" applyFont="1" applyBorder="1" applyAlignment="1">
      <alignment horizontal="center" vertical="center"/>
    </xf>
    <xf numFmtId="0" fontId="6" fillId="0" borderId="1" xfId="0" applyFont="1" applyBorder="1" applyAlignment="1">
      <alignment horizontal="center" vertical="center"/>
    </xf>
    <xf numFmtId="10" fontId="12" fillId="0" borderId="1" xfId="0" applyNumberFormat="1" applyFont="1" applyFill="1" applyBorder="1" applyAlignment="1">
      <alignment horizontal="center" vertical="center"/>
    </xf>
    <xf numFmtId="0" fontId="0" fillId="0" borderId="0" xfId="0" applyAlignment="1">
      <alignment wrapText="1"/>
    </xf>
    <xf numFmtId="0" fontId="5" fillId="4" borderId="1" xfId="0" applyFont="1" applyFill="1" applyBorder="1"/>
    <xf numFmtId="0" fontId="5" fillId="3" borderId="1" xfId="0" applyFont="1" applyFill="1" applyBorder="1"/>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10" fontId="7"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0" fontId="5" fillId="3" borderId="1" xfId="0" applyFont="1" applyFill="1" applyBorder="1" applyAlignment="1">
      <alignment horizontal="center" vertical="center"/>
    </xf>
    <xf numFmtId="0" fontId="5" fillId="0" borderId="1" xfId="0" applyNumberFormat="1" applyFont="1" applyBorder="1" applyAlignment="1">
      <alignment horizontal="center" vertical="center"/>
    </xf>
    <xf numFmtId="10" fontId="5" fillId="0" borderId="1" xfId="0" applyNumberFormat="1" applyFont="1" applyBorder="1" applyAlignment="1">
      <alignment horizontal="center" vertical="center"/>
    </xf>
    <xf numFmtId="0" fontId="5" fillId="4" borderId="1" xfId="0" applyFont="1" applyFill="1" applyBorder="1" applyAlignment="1">
      <alignment horizontal="center" vertical="center"/>
    </xf>
    <xf numFmtId="0" fontId="4" fillId="0" borderId="1" xfId="0" applyFont="1" applyFill="1" applyBorder="1"/>
    <xf numFmtId="9" fontId="5" fillId="0" borderId="1" xfId="1" applyFont="1" applyBorder="1"/>
    <xf numFmtId="9" fontId="5" fillId="0" borderId="0" xfId="1" applyFont="1"/>
    <xf numFmtId="0" fontId="15" fillId="0" borderId="0" xfId="0" applyFont="1" applyAlignment="1">
      <alignment horizontal="center" vertical="center"/>
    </xf>
    <xf numFmtId="0" fontId="15" fillId="0" borderId="0" xfId="0" applyFont="1" applyAlignment="1">
      <alignment horizontal="center" vertical="center" wrapText="1"/>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0" borderId="1" xfId="0" applyFont="1" applyBorder="1" applyAlignment="1">
      <alignment horizontal="center" vertical="center"/>
    </xf>
    <xf numFmtId="10" fontId="15" fillId="0" borderId="0" xfId="0" applyNumberFormat="1" applyFont="1" applyAlignment="1">
      <alignment horizontal="center" vertical="center"/>
    </xf>
    <xf numFmtId="0" fontId="15" fillId="0" borderId="0" xfId="0" applyFont="1" applyBorder="1" applyAlignment="1">
      <alignment horizontal="center" vertical="center"/>
    </xf>
    <xf numFmtId="0" fontId="16" fillId="0" borderId="1" xfId="0" applyFont="1" applyBorder="1" applyAlignment="1">
      <alignment horizontal="center" vertical="center"/>
    </xf>
    <xf numFmtId="4" fontId="16" fillId="0" borderId="1" xfId="0" applyNumberFormat="1" applyFont="1" applyBorder="1" applyAlignment="1">
      <alignment horizontal="center" vertical="center"/>
    </xf>
    <xf numFmtId="10" fontId="16" fillId="0" borderId="1" xfId="1" applyNumberFormat="1" applyFont="1" applyBorder="1" applyAlignment="1">
      <alignment horizontal="center" vertical="center"/>
    </xf>
    <xf numFmtId="2" fontId="16" fillId="0" borderId="1" xfId="0" applyNumberFormat="1" applyFont="1" applyBorder="1" applyAlignment="1">
      <alignment horizontal="center" vertical="center"/>
    </xf>
    <xf numFmtId="0" fontId="16" fillId="0" borderId="1" xfId="0" applyFont="1" applyBorder="1" applyAlignment="1">
      <alignment horizontal="center" vertical="center" wrapText="1"/>
    </xf>
    <xf numFmtId="4" fontId="16" fillId="0" borderId="1" xfId="0" applyNumberFormat="1" applyFont="1" applyBorder="1" applyAlignment="1">
      <alignment horizontal="center" vertical="center" wrapText="1"/>
    </xf>
    <xf numFmtId="10" fontId="16" fillId="0" borderId="1" xfId="1"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0" fillId="0" borderId="0" xfId="0" applyNumberFormat="1" applyBorder="1"/>
    <xf numFmtId="0" fontId="0" fillId="0" borderId="1" xfId="0" applyFill="1" applyBorder="1"/>
    <xf numFmtId="0" fontId="7" fillId="0" borderId="2" xfId="0" applyFont="1" applyBorder="1" applyAlignment="1">
      <alignment horizontal="center" vertical="center" wrapText="1"/>
    </xf>
    <xf numFmtId="10" fontId="7" fillId="0" borderId="2" xfId="0" applyNumberFormat="1" applyFont="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xf numFmtId="0" fontId="15" fillId="0" borderId="0" xfId="0" applyFont="1" applyBorder="1" applyAlignment="1">
      <alignment horizontal="center" vertical="center"/>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7" fillId="5" borderId="5" xfId="0" applyFont="1" applyFill="1" applyBorder="1" applyAlignment="1">
      <alignment horizontal="center" vertical="center"/>
    </xf>
    <xf numFmtId="0" fontId="15" fillId="0" borderId="0" xfId="0" applyFont="1" applyFill="1" applyBorder="1" applyAlignment="1">
      <alignment horizontal="center" vertical="center"/>
    </xf>
    <xf numFmtId="0" fontId="16" fillId="0" borderId="0" xfId="0" applyFont="1" applyBorder="1" applyAlignment="1">
      <alignment horizontal="center" vertical="center"/>
    </xf>
    <xf numFmtId="10" fontId="16" fillId="0" borderId="0" xfId="1" applyNumberFormat="1" applyFont="1" applyBorder="1" applyAlignment="1">
      <alignment horizontal="center" vertical="center"/>
    </xf>
    <xf numFmtId="0" fontId="15" fillId="0" borderId="0" xfId="0" applyFont="1" applyFill="1" applyBorder="1" applyAlignment="1">
      <alignment horizontal="center" vertical="center"/>
    </xf>
    <xf numFmtId="0" fontId="16" fillId="0" borderId="0" xfId="0" applyFont="1" applyFill="1" applyBorder="1" applyAlignment="1">
      <alignment horizontal="center" vertical="center"/>
    </xf>
    <xf numFmtId="10" fontId="16" fillId="0" borderId="0" xfId="1" applyNumberFormat="1" applyFont="1" applyFill="1" applyBorder="1" applyAlignment="1">
      <alignment horizontal="center" vertical="center"/>
    </xf>
    <xf numFmtId="0" fontId="17" fillId="0" borderId="0" xfId="0" applyFont="1" applyFill="1" applyBorder="1" applyAlignment="1">
      <alignment horizontal="center" vertical="center"/>
    </xf>
    <xf numFmtId="10" fontId="17" fillId="0" borderId="0" xfId="1" applyNumberFormat="1" applyFont="1" applyFill="1" applyBorder="1" applyAlignment="1">
      <alignment horizontal="center" vertical="center"/>
    </xf>
    <xf numFmtId="0" fontId="5" fillId="0" borderId="0" xfId="0" applyFont="1" applyFill="1" applyBorder="1" applyAlignment="1">
      <alignment horizontal="center" vertical="center"/>
    </xf>
    <xf numFmtId="0" fontId="17" fillId="0" borderId="0" xfId="0" applyFont="1" applyFill="1" applyBorder="1" applyAlignment="1">
      <alignment horizontal="center"/>
    </xf>
    <xf numFmtId="0" fontId="5" fillId="0" borderId="0" xfId="0" applyFont="1" applyFill="1" applyBorder="1"/>
    <xf numFmtId="0" fontId="17" fillId="0" borderId="0" xfId="1" applyNumberFormat="1" applyFont="1" applyFill="1" applyBorder="1" applyAlignment="1">
      <alignment horizontal="center" vertical="center"/>
    </xf>
    <xf numFmtId="0" fontId="15" fillId="0" borderId="0" xfId="0" applyFont="1" applyFill="1" applyBorder="1" applyAlignment="1">
      <alignment vertical="center" wrapText="1"/>
    </xf>
    <xf numFmtId="0" fontId="16" fillId="0" borderId="0" xfId="0" applyFont="1" applyFill="1" applyBorder="1" applyAlignment="1">
      <alignment vertical="center"/>
    </xf>
    <xf numFmtId="0" fontId="16" fillId="0" borderId="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4" fontId="16" fillId="0" borderId="1" xfId="0" applyNumberFormat="1" applyFont="1" applyFill="1" applyBorder="1" applyAlignment="1">
      <alignment horizontal="center" vertical="center"/>
    </xf>
    <xf numFmtId="0" fontId="16" fillId="0" borderId="0" xfId="1" applyNumberFormat="1" applyFont="1" applyFill="1" applyBorder="1" applyAlignment="1">
      <alignment horizontal="center" vertical="center"/>
    </xf>
    <xf numFmtId="0" fontId="8" fillId="0" borderId="16" xfId="0" applyFont="1" applyBorder="1" applyAlignment="1">
      <alignment horizontal="justify" vertical="center"/>
    </xf>
    <xf numFmtId="0" fontId="8" fillId="0" borderId="17" xfId="0" applyFont="1" applyBorder="1" applyAlignment="1">
      <alignment horizontal="justify" vertical="center"/>
    </xf>
    <xf numFmtId="4" fontId="15" fillId="0" borderId="1" xfId="0" applyNumberFormat="1" applyFont="1" applyBorder="1" applyAlignment="1">
      <alignment horizontal="center" vertical="center" wrapText="1"/>
    </xf>
    <xf numFmtId="0" fontId="19" fillId="0" borderId="0" xfId="0" applyFont="1" applyBorder="1" applyAlignment="1">
      <alignment horizontal="center" vertical="center"/>
    </xf>
    <xf numFmtId="10" fontId="19" fillId="0" borderId="0" xfId="1" applyNumberFormat="1" applyFont="1" applyBorder="1" applyAlignment="1">
      <alignment horizontal="center" vertical="center"/>
    </xf>
    <xf numFmtId="0" fontId="16" fillId="0" borderId="0" xfId="0" applyFont="1" applyFill="1" applyBorder="1" applyAlignment="1">
      <alignment horizontal="left" vertical="center"/>
    </xf>
    <xf numFmtId="0" fontId="16" fillId="0" borderId="1" xfId="0" applyFont="1" applyFill="1" applyBorder="1" applyAlignment="1">
      <alignment horizontal="center" vertical="center"/>
    </xf>
    <xf numFmtId="4" fontId="16" fillId="0" borderId="1" xfId="0" applyNumberFormat="1" applyFont="1" applyFill="1" applyBorder="1" applyAlignment="1">
      <alignment horizontal="center" vertical="center" wrapText="1"/>
    </xf>
    <xf numFmtId="10" fontId="16" fillId="0" borderId="1" xfId="1" applyNumberFormat="1" applyFont="1" applyFill="1" applyBorder="1" applyAlignment="1">
      <alignment horizontal="center" vertical="center"/>
    </xf>
    <xf numFmtId="0" fontId="6" fillId="0" borderId="11" xfId="0" applyFont="1" applyFill="1" applyBorder="1" applyAlignment="1">
      <alignment horizontal="justify" vertical="center" wrapText="1"/>
    </xf>
    <xf numFmtId="0" fontId="6" fillId="0" borderId="12" xfId="0" applyFont="1" applyFill="1" applyBorder="1" applyAlignment="1">
      <alignment horizontal="justify" vertical="center" wrapText="1"/>
    </xf>
    <xf numFmtId="0" fontId="6" fillId="0" borderId="11" xfId="0" applyFont="1" applyFill="1" applyBorder="1" applyAlignment="1">
      <alignment horizontal="left" vertical="center" wrapText="1"/>
    </xf>
    <xf numFmtId="0" fontId="5" fillId="0" borderId="1" xfId="0" applyFont="1" applyFill="1" applyBorder="1" applyAlignment="1">
      <alignment horizontal="left" wrapText="1"/>
    </xf>
    <xf numFmtId="0" fontId="18" fillId="0" borderId="0" xfId="0" applyFont="1" applyFill="1" applyBorder="1" applyAlignment="1">
      <alignment vertical="center" wrapText="1"/>
    </xf>
    <xf numFmtId="0" fontId="6" fillId="7" borderId="0" xfId="0" applyFont="1" applyFill="1"/>
    <xf numFmtId="0" fontId="9" fillId="7" borderId="4" xfId="0" applyFont="1" applyFill="1" applyBorder="1" applyAlignment="1">
      <alignment horizontal="center" wrapText="1"/>
    </xf>
    <xf numFmtId="0" fontId="16"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10" fontId="13" fillId="0" borderId="1" xfId="1" applyNumberFormat="1" applyFont="1" applyFill="1" applyBorder="1" applyAlignment="1">
      <alignment horizontal="center" vertical="center" wrapText="1"/>
    </xf>
    <xf numFmtId="10" fontId="6" fillId="0" borderId="1" xfId="1" applyNumberFormat="1" applyFont="1" applyFill="1" applyBorder="1" applyAlignment="1">
      <alignment horizontal="center" wrapText="1"/>
    </xf>
    <xf numFmtId="10" fontId="6" fillId="0" borderId="1" xfId="0" applyNumberFormat="1" applyFont="1" applyFill="1" applyBorder="1" applyAlignment="1">
      <alignment horizontal="center" wrapText="1"/>
    </xf>
    <xf numFmtId="10" fontId="6"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xf>
    <xf numFmtId="10" fontId="6" fillId="0" borderId="1" xfId="1" applyNumberFormat="1" applyFont="1" applyFill="1" applyBorder="1" applyAlignment="1">
      <alignment horizont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2" fillId="0" borderId="1" xfId="0" applyFont="1" applyFill="1" applyBorder="1" applyAlignment="1">
      <alignment horizontal="center" vertical="center"/>
    </xf>
    <xf numFmtId="10" fontId="20" fillId="0" borderId="1" xfId="0" applyNumberFormat="1" applyFont="1" applyBorder="1" applyAlignment="1">
      <alignment horizontal="center"/>
    </xf>
    <xf numFmtId="0" fontId="18" fillId="6" borderId="18" xfId="0" applyFont="1" applyFill="1" applyBorder="1" applyAlignment="1">
      <alignment horizontal="center" vertical="center" wrapText="1"/>
    </xf>
    <xf numFmtId="0" fontId="18" fillId="6" borderId="19" xfId="0" applyFont="1" applyFill="1" applyBorder="1" applyAlignment="1">
      <alignment horizontal="center" vertical="center" wrapText="1"/>
    </xf>
    <xf numFmtId="0" fontId="18" fillId="6" borderId="20" xfId="0" applyFont="1" applyFill="1" applyBorder="1" applyAlignment="1">
      <alignment horizontal="center" vertical="center"/>
    </xf>
    <xf numFmtId="10" fontId="0" fillId="0" borderId="0" xfId="0" applyNumberFormat="1" applyBorder="1"/>
    <xf numFmtId="0" fontId="4" fillId="5" borderId="1" xfId="0" applyFont="1" applyFill="1" applyBorder="1" applyAlignment="1"/>
    <xf numFmtId="0" fontId="20" fillId="5" borderId="1" xfId="0" applyFont="1" applyFill="1" applyBorder="1" applyAlignment="1">
      <alignment horizontal="center" vertical="center"/>
    </xf>
    <xf numFmtId="0" fontId="7" fillId="5" borderId="23" xfId="0" applyFont="1" applyFill="1" applyBorder="1" applyAlignment="1">
      <alignment horizontal="center" vertical="center"/>
    </xf>
    <xf numFmtId="0" fontId="10" fillId="5" borderId="14" xfId="0" applyFont="1" applyFill="1" applyBorder="1" applyAlignment="1">
      <alignment horizontal="center" vertical="center"/>
    </xf>
    <xf numFmtId="0" fontId="6" fillId="0" borderId="11" xfId="0" applyFont="1" applyBorder="1" applyAlignment="1">
      <alignment horizontal="justify" vertical="center" wrapText="1"/>
    </xf>
    <xf numFmtId="0" fontId="6" fillId="0" borderId="9" xfId="0" applyFont="1" applyBorder="1" applyAlignment="1">
      <alignment horizontal="center" vertical="center"/>
    </xf>
    <xf numFmtId="0" fontId="8" fillId="0" borderId="9" xfId="0" applyFont="1" applyBorder="1" applyAlignment="1">
      <alignment horizontal="justify" vertical="center"/>
    </xf>
    <xf numFmtId="0" fontId="7" fillId="5" borderId="23" xfId="0" applyFont="1" applyFill="1" applyBorder="1" applyAlignment="1">
      <alignment horizontal="center" vertical="center" wrapText="1"/>
    </xf>
    <xf numFmtId="0" fontId="8" fillId="0" borderId="23" xfId="0" applyFont="1" applyBorder="1" applyAlignment="1">
      <alignment horizontal="justify" vertical="center"/>
    </xf>
    <xf numFmtId="0" fontId="6" fillId="0" borderId="25" xfId="0" applyFont="1" applyFill="1" applyBorder="1" applyAlignment="1">
      <alignment horizontal="justify" vertical="center" wrapText="1"/>
    </xf>
    <xf numFmtId="0" fontId="6" fillId="0" borderId="23" xfId="0" applyFont="1" applyBorder="1" applyAlignment="1">
      <alignment horizontal="center" vertical="center"/>
    </xf>
    <xf numFmtId="0" fontId="16" fillId="0" borderId="10" xfId="0" applyFont="1" applyFill="1" applyBorder="1" applyAlignment="1">
      <alignment horizontal="center" vertical="center"/>
    </xf>
    <xf numFmtId="0" fontId="15" fillId="0" borderId="1" xfId="0" applyFont="1" applyFill="1" applyBorder="1" applyAlignment="1">
      <alignment horizontal="center" vertical="center"/>
    </xf>
    <xf numFmtId="10" fontId="15" fillId="0" borderId="1" xfId="1" applyNumberFormat="1" applyFont="1" applyBorder="1" applyAlignment="1">
      <alignment horizontal="center" vertical="center"/>
    </xf>
    <xf numFmtId="10" fontId="16" fillId="0" borderId="1" xfId="1" applyNumberFormat="1" applyFont="1" applyFill="1" applyBorder="1" applyAlignment="1">
      <alignment horizontal="center" vertical="center" wrapText="1"/>
    </xf>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15" xfId="0" applyFont="1" applyFill="1" applyBorder="1" applyAlignment="1">
      <alignment horizontal="center" vertical="center" wrapText="1"/>
    </xf>
    <xf numFmtId="4" fontId="19" fillId="0" borderId="1" xfId="0" applyNumberFormat="1" applyFont="1" applyFill="1" applyBorder="1" applyAlignment="1">
      <alignment horizontal="center" vertical="center" wrapText="1"/>
    </xf>
    <xf numFmtId="4" fontId="19" fillId="0" borderId="1" xfId="0" applyNumberFormat="1" applyFont="1" applyFill="1" applyBorder="1" applyAlignment="1">
      <alignment horizontal="center" vertical="center"/>
    </xf>
    <xf numFmtId="10" fontId="19" fillId="0" borderId="1" xfId="1" applyNumberFormat="1" applyFont="1" applyFill="1" applyBorder="1" applyAlignment="1">
      <alignment horizontal="center" vertical="center"/>
    </xf>
    <xf numFmtId="0" fontId="12" fillId="0" borderId="1" xfId="0" applyNumberFormat="1" applyFont="1" applyFill="1" applyBorder="1" applyAlignment="1">
      <alignment horizontal="center" vertical="center"/>
    </xf>
    <xf numFmtId="0" fontId="21" fillId="0" borderId="1" xfId="0" applyFont="1" applyFill="1" applyBorder="1" applyAlignment="1">
      <alignment horizontal="center" vertical="center"/>
    </xf>
    <xf numFmtId="10" fontId="20" fillId="0" borderId="1" xfId="0" applyNumberFormat="1" applyFont="1" applyFill="1" applyBorder="1" applyAlignment="1">
      <alignment horizontal="center"/>
    </xf>
    <xf numFmtId="0" fontId="21" fillId="0" borderId="10" xfId="0" applyFont="1" applyFill="1" applyBorder="1" applyAlignment="1">
      <alignment horizontal="center" vertical="center"/>
    </xf>
    <xf numFmtId="0" fontId="22" fillId="0" borderId="0" xfId="0" applyFont="1" applyAlignment="1">
      <alignment wrapText="1"/>
    </xf>
    <xf numFmtId="0" fontId="5" fillId="0" borderId="1" xfId="0" applyFont="1" applyFill="1" applyBorder="1" applyAlignment="1">
      <alignment vertical="center" wrapText="1"/>
    </xf>
    <xf numFmtId="0" fontId="7" fillId="5" borderId="21" xfId="0" applyFont="1" applyFill="1" applyBorder="1" applyAlignment="1">
      <alignment horizontal="center" vertical="center"/>
    </xf>
    <xf numFmtId="0" fontId="7" fillId="5" borderId="22"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24" xfId="0" applyFont="1" applyFill="1" applyBorder="1" applyAlignment="1">
      <alignment horizontal="center" vertical="center"/>
    </xf>
    <xf numFmtId="0" fontId="9" fillId="5" borderId="1" xfId="0" applyFont="1" applyFill="1" applyBorder="1" applyAlignment="1">
      <alignment horizontal="center" wrapText="1"/>
    </xf>
    <xf numFmtId="0" fontId="9" fillId="5" borderId="14" xfId="0" applyFont="1" applyFill="1" applyBorder="1" applyAlignment="1">
      <alignment horizontal="center" vertical="center"/>
    </xf>
    <xf numFmtId="0" fontId="9" fillId="5" borderId="7" xfId="0" applyFont="1" applyFill="1" applyBorder="1" applyAlignment="1">
      <alignment horizontal="center" vertical="center"/>
    </xf>
    <xf numFmtId="0" fontId="7" fillId="5" borderId="6" xfId="0" applyFont="1" applyFill="1" applyBorder="1" applyAlignment="1">
      <alignment horizontal="center" vertical="center"/>
    </xf>
    <xf numFmtId="0" fontId="3" fillId="0" borderId="4" xfId="0" applyFont="1" applyBorder="1" applyAlignment="1">
      <alignment horizontal="center" wrapText="1"/>
    </xf>
    <xf numFmtId="0" fontId="15" fillId="2" borderId="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1" xfId="0" applyFont="1" applyFill="1" applyBorder="1" applyAlignment="1">
      <alignment horizontal="center" vertical="center"/>
    </xf>
    <xf numFmtId="0" fontId="16" fillId="0" borderId="1" xfId="0" applyFont="1" applyFill="1" applyBorder="1" applyAlignment="1">
      <alignment horizontal="left" vertical="center"/>
    </xf>
    <xf numFmtId="0" fontId="16" fillId="0" borderId="2" xfId="0" applyFont="1" applyFill="1" applyBorder="1" applyAlignment="1">
      <alignment horizontal="left" vertical="center" wrapText="1"/>
    </xf>
    <xf numFmtId="0" fontId="16" fillId="0" borderId="13"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5" fillId="2" borderId="2" xfId="0" applyFont="1" applyFill="1" applyBorder="1" applyAlignment="1">
      <alignment horizontal="left" vertical="center"/>
    </xf>
    <xf numFmtId="0" fontId="15" fillId="2" borderId="13" xfId="0" applyFont="1" applyFill="1" applyBorder="1" applyAlignment="1">
      <alignment horizontal="left" vertical="center"/>
    </xf>
    <xf numFmtId="0" fontId="15" fillId="2" borderId="3" xfId="0" applyFont="1" applyFill="1" applyBorder="1" applyAlignment="1">
      <alignment horizontal="left" vertical="center"/>
    </xf>
    <xf numFmtId="0" fontId="15" fillId="2" borderId="1"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5" fillId="2" borderId="13"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6" fillId="0" borderId="2" xfId="0" applyFont="1" applyFill="1" applyBorder="1" applyAlignment="1">
      <alignment horizontal="left" vertical="center"/>
    </xf>
    <xf numFmtId="0" fontId="16" fillId="0" borderId="13" xfId="0" applyFont="1" applyFill="1" applyBorder="1" applyAlignment="1">
      <alignment horizontal="left" vertical="center"/>
    </xf>
    <xf numFmtId="0" fontId="16" fillId="0" borderId="3" xfId="0" applyFont="1" applyFill="1" applyBorder="1" applyAlignment="1">
      <alignment horizontal="left" vertical="center"/>
    </xf>
    <xf numFmtId="0" fontId="18" fillId="6" borderId="1" xfId="0" applyFont="1" applyFill="1" applyBorder="1" applyAlignment="1">
      <alignment horizontal="center" vertical="center" wrapText="1"/>
    </xf>
    <xf numFmtId="0" fontId="3" fillId="5" borderId="1" xfId="0" applyFont="1" applyFill="1" applyBorder="1" applyAlignment="1">
      <alignment horizontal="center"/>
    </xf>
    <xf numFmtId="0" fontId="5" fillId="0" borderId="1" xfId="0" applyFont="1" applyBorder="1" applyAlignment="1">
      <alignment horizontal="left"/>
    </xf>
    <xf numFmtId="0" fontId="18" fillId="6" borderId="1" xfId="0" applyFont="1" applyFill="1" applyBorder="1" applyAlignment="1">
      <alignment horizontal="left" vertical="center" wrapText="1"/>
    </xf>
    <xf numFmtId="0" fontId="11" fillId="0" borderId="1" xfId="0" applyFont="1" applyBorder="1" applyAlignment="1">
      <alignment horizontal="center"/>
    </xf>
    <xf numFmtId="0" fontId="14" fillId="6" borderId="14" xfId="0" applyFont="1" applyFill="1" applyBorder="1" applyAlignment="1">
      <alignment horizontal="center" vertical="center" wrapText="1"/>
    </xf>
    <xf numFmtId="0" fontId="14" fillId="6" borderId="7"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3" xfId="0" applyFont="1" applyFill="1" applyBorder="1" applyAlignment="1">
      <alignment horizontal="center" vertical="center"/>
    </xf>
    <xf numFmtId="0" fontId="18" fillId="6" borderId="2" xfId="0" applyFont="1" applyFill="1" applyBorder="1" applyAlignment="1">
      <alignment horizontal="center" vertical="center"/>
    </xf>
    <xf numFmtId="0" fontId="18" fillId="6" borderId="13" xfId="0" applyFont="1" applyFill="1" applyBorder="1" applyAlignment="1">
      <alignment horizontal="center" vertical="center"/>
    </xf>
    <xf numFmtId="0" fontId="18" fillId="6" borderId="3" xfId="0" applyFont="1" applyFill="1" applyBorder="1" applyAlignment="1">
      <alignment horizontal="center" vertical="center"/>
    </xf>
    <xf numFmtId="0" fontId="8" fillId="0" borderId="2" xfId="0" applyFont="1" applyBorder="1" applyAlignment="1">
      <alignment horizontal="center" wrapText="1"/>
    </xf>
    <xf numFmtId="0" fontId="8" fillId="0" borderId="13" xfId="0" applyFont="1" applyBorder="1" applyAlignment="1">
      <alignment horizontal="center" wrapText="1"/>
    </xf>
    <xf numFmtId="0" fontId="15" fillId="0" borderId="0" xfId="0" applyFont="1" applyFill="1" applyBorder="1" applyAlignment="1">
      <alignment horizontal="center" vertical="center"/>
    </xf>
  </cellXfs>
  <cellStyles count="2">
    <cellStyle name="Normal" xfId="0" builtinId="0"/>
    <cellStyle name="Porcentagem" xfId="1" builtinId="5"/>
  </cellStyles>
  <dxfs count="0"/>
  <tableStyles count="0" defaultTableStyle="TableStyleMedium2" defaultPivotStyle="PivotStyleLight16"/>
  <colors>
    <mruColors>
      <color rgb="FFFF6600"/>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390525</xdr:colOff>
      <xdr:row>16</xdr:row>
      <xdr:rowOff>104775</xdr:rowOff>
    </xdr:from>
    <xdr:to>
      <xdr:col>13</xdr:col>
      <xdr:colOff>1216660</xdr:colOff>
      <xdr:row>28</xdr:row>
      <xdr:rowOff>29210</xdr:rowOff>
    </xdr:to>
    <xdr:pic>
      <xdr:nvPicPr>
        <xdr:cNvPr id="2" name="Imagem 1"/>
        <xdr:cNvPicPr/>
      </xdr:nvPicPr>
      <xdr:blipFill rotWithShape="1">
        <a:blip xmlns:r="http://schemas.openxmlformats.org/officeDocument/2006/relationships" r:embed="rId1"/>
        <a:srcRect l="10623" t="32500" r="29179" b="21209"/>
        <a:stretch/>
      </xdr:blipFill>
      <xdr:spPr bwMode="auto">
        <a:xfrm>
          <a:off x="5286375" y="3152775"/>
          <a:ext cx="5112385" cy="221043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opLeftCell="C16" zoomScale="110" zoomScaleNormal="110" workbookViewId="0">
      <selection activeCell="C17" sqref="C17"/>
    </sheetView>
  </sheetViews>
  <sheetFormatPr defaultRowHeight="15" x14ac:dyDescent="0.25"/>
  <cols>
    <col min="1" max="1" width="36.140625" style="18" customWidth="1"/>
    <col min="2" max="2" width="28.85546875" style="18" customWidth="1"/>
    <col min="3" max="3" width="147.28515625" style="19" customWidth="1"/>
    <col min="4" max="4" width="34.28515625" style="18" customWidth="1"/>
  </cols>
  <sheetData>
    <row r="1" spans="1:4" ht="18.75" customHeight="1" x14ac:dyDescent="0.25">
      <c r="A1" s="159" t="s">
        <v>15</v>
      </c>
      <c r="B1" s="158" t="s">
        <v>124</v>
      </c>
      <c r="C1" s="158"/>
      <c r="D1" s="158"/>
    </row>
    <row r="2" spans="1:4" ht="15" customHeight="1" x14ac:dyDescent="0.25">
      <c r="A2" s="160"/>
      <c r="B2" s="158"/>
      <c r="C2" s="158"/>
      <c r="D2" s="158"/>
    </row>
    <row r="3" spans="1:4" ht="15" customHeight="1" x14ac:dyDescent="0.3">
      <c r="A3" s="109"/>
      <c r="B3" s="110"/>
      <c r="C3" s="110"/>
      <c r="D3" s="110"/>
    </row>
    <row r="4" spans="1:4" ht="15" customHeight="1" thickBot="1" x14ac:dyDescent="0.3">
      <c r="A4" s="130" t="s">
        <v>8</v>
      </c>
      <c r="B4" s="130" t="s">
        <v>16</v>
      </c>
      <c r="C4" s="130" t="s">
        <v>17</v>
      </c>
      <c r="D4" s="130" t="s">
        <v>18</v>
      </c>
    </row>
    <row r="5" spans="1:4" ht="133.5" customHeight="1" x14ac:dyDescent="0.25">
      <c r="A5" s="154" t="s">
        <v>47</v>
      </c>
      <c r="B5" s="95" t="s">
        <v>44</v>
      </c>
      <c r="C5" s="131" t="s">
        <v>123</v>
      </c>
      <c r="D5" s="21" t="s">
        <v>13</v>
      </c>
    </row>
    <row r="6" spans="1:4" ht="333.75" customHeight="1" thickBot="1" x14ac:dyDescent="0.3">
      <c r="A6" s="155"/>
      <c r="B6" s="96" t="s">
        <v>45</v>
      </c>
      <c r="C6" s="105" t="s">
        <v>154</v>
      </c>
      <c r="D6" s="132" t="s">
        <v>12</v>
      </c>
    </row>
    <row r="7" spans="1:4" ht="15" customHeight="1" thickBot="1" x14ac:dyDescent="0.3">
      <c r="B7" s="22"/>
      <c r="C7" s="23"/>
      <c r="D7" s="24"/>
    </row>
    <row r="8" spans="1:4" ht="259.5" customHeight="1" x14ac:dyDescent="0.25">
      <c r="A8" s="156" t="s">
        <v>48</v>
      </c>
      <c r="B8" s="20" t="s">
        <v>46</v>
      </c>
      <c r="C8" s="104" t="s">
        <v>186</v>
      </c>
      <c r="D8" s="21" t="s">
        <v>13</v>
      </c>
    </row>
    <row r="9" spans="1:4" ht="105.75" customHeight="1" thickBot="1" x14ac:dyDescent="0.3">
      <c r="A9" s="157"/>
      <c r="B9" s="133" t="s">
        <v>49</v>
      </c>
      <c r="C9" s="105" t="s">
        <v>126</v>
      </c>
      <c r="D9" s="132" t="s">
        <v>13</v>
      </c>
    </row>
    <row r="10" spans="1:4" ht="15.75" thickBot="1" x14ac:dyDescent="0.3">
      <c r="B10" s="25"/>
      <c r="C10" s="26"/>
      <c r="D10" s="24"/>
    </row>
    <row r="11" spans="1:4" ht="375" customHeight="1" thickBot="1" x14ac:dyDescent="0.3">
      <c r="A11" s="134" t="s">
        <v>51</v>
      </c>
      <c r="B11" s="135" t="s">
        <v>50</v>
      </c>
      <c r="C11" s="136" t="s">
        <v>150</v>
      </c>
      <c r="D11" s="137" t="s">
        <v>12</v>
      </c>
    </row>
    <row r="12" spans="1:4" ht="15" customHeight="1" thickBot="1" x14ac:dyDescent="0.3">
      <c r="B12" s="25"/>
      <c r="C12" s="23"/>
      <c r="D12" s="24"/>
    </row>
    <row r="13" spans="1:4" s="1" customFormat="1" ht="166.5" customHeight="1" x14ac:dyDescent="0.25">
      <c r="A13" s="75" t="s">
        <v>58</v>
      </c>
      <c r="B13" s="27" t="s">
        <v>52</v>
      </c>
      <c r="C13" s="106" t="s">
        <v>182</v>
      </c>
      <c r="D13" s="21" t="s">
        <v>13</v>
      </c>
    </row>
    <row r="14" spans="1:4" ht="15" customHeight="1" thickBot="1" x14ac:dyDescent="0.3">
      <c r="B14" s="28"/>
      <c r="C14" s="26"/>
      <c r="D14" s="24"/>
    </row>
    <row r="15" spans="1:4" ht="99" customHeight="1" x14ac:dyDescent="0.25">
      <c r="A15" s="156" t="s">
        <v>57</v>
      </c>
      <c r="B15" s="95" t="s">
        <v>53</v>
      </c>
      <c r="C15" s="104" t="s">
        <v>190</v>
      </c>
      <c r="D15" s="21" t="s">
        <v>12</v>
      </c>
    </row>
    <row r="16" spans="1:4" ht="58.5" customHeight="1" thickBot="1" x14ac:dyDescent="0.3">
      <c r="A16" s="161"/>
      <c r="B16" s="96" t="s">
        <v>54</v>
      </c>
      <c r="C16" s="105" t="s">
        <v>156</v>
      </c>
      <c r="D16" s="29" t="s">
        <v>13</v>
      </c>
    </row>
    <row r="17" spans="1:4" ht="107.25" customHeight="1" thickBot="1" x14ac:dyDescent="0.3">
      <c r="A17" s="157"/>
      <c r="B17" s="96" t="s">
        <v>55</v>
      </c>
      <c r="C17" s="105" t="s">
        <v>200</v>
      </c>
      <c r="D17" s="29" t="s">
        <v>12</v>
      </c>
    </row>
    <row r="18" spans="1:4" ht="57.75" customHeight="1" thickBot="1" x14ac:dyDescent="0.3">
      <c r="A18" s="129" t="s">
        <v>155</v>
      </c>
      <c r="B18" s="96" t="s">
        <v>56</v>
      </c>
      <c r="C18" s="105" t="s">
        <v>19</v>
      </c>
      <c r="D18" s="29" t="s">
        <v>12</v>
      </c>
    </row>
    <row r="21" spans="1:4" x14ac:dyDescent="0.25">
      <c r="B21" s="30"/>
    </row>
  </sheetData>
  <mergeCells count="5">
    <mergeCell ref="A5:A6"/>
    <mergeCell ref="A8:A9"/>
    <mergeCell ref="B1:D2"/>
    <mergeCell ref="A1:A2"/>
    <mergeCell ref="A15:A17"/>
  </mergeCells>
  <pageMargins left="0.511811024" right="0.511811024" top="0.78740157499999996" bottom="0.78740157499999996" header="0.31496062000000002" footer="0.31496062000000002"/>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topLeftCell="A31" zoomScale="130" zoomScaleNormal="130" workbookViewId="0">
      <selection activeCell="B50" sqref="B50"/>
    </sheetView>
  </sheetViews>
  <sheetFormatPr defaultRowHeight="15" x14ac:dyDescent="0.25"/>
  <cols>
    <col min="1" max="1" width="11.42578125" style="15" bestFit="1" customWidth="1"/>
    <col min="2" max="2" width="95" style="15" bestFit="1" customWidth="1"/>
  </cols>
  <sheetData>
    <row r="1" spans="1:2" x14ac:dyDescent="0.25">
      <c r="A1" s="162" t="s">
        <v>27</v>
      </c>
      <c r="B1" s="162"/>
    </row>
    <row r="2" spans="1:2" x14ac:dyDescent="0.25">
      <c r="A2" s="8"/>
      <c r="B2" s="9" t="s">
        <v>22</v>
      </c>
    </row>
    <row r="3" spans="1:2" x14ac:dyDescent="0.25">
      <c r="A3" s="10" t="s">
        <v>21</v>
      </c>
      <c r="B3" s="11" t="s">
        <v>42</v>
      </c>
    </row>
    <row r="4" spans="1:2" x14ac:dyDescent="0.25">
      <c r="A4" s="13">
        <v>5</v>
      </c>
      <c r="B4" s="32" t="s">
        <v>59</v>
      </c>
    </row>
    <row r="5" spans="1:2" x14ac:dyDescent="0.25">
      <c r="A5" s="13">
        <v>4</v>
      </c>
      <c r="B5" s="32" t="s">
        <v>60</v>
      </c>
    </row>
    <row r="6" spans="1:2" x14ac:dyDescent="0.25">
      <c r="A6" s="13">
        <v>3</v>
      </c>
      <c r="B6" s="32" t="s">
        <v>61</v>
      </c>
    </row>
    <row r="7" spans="1:2" x14ac:dyDescent="0.25">
      <c r="A7" s="13">
        <v>2</v>
      </c>
      <c r="B7" s="32" t="s">
        <v>62</v>
      </c>
    </row>
    <row r="8" spans="1:2" x14ac:dyDescent="0.25">
      <c r="A8" s="13">
        <v>1</v>
      </c>
      <c r="B8" s="32" t="s">
        <v>178</v>
      </c>
    </row>
    <row r="9" spans="1:2" x14ac:dyDescent="0.25">
      <c r="A9" s="10" t="s">
        <v>21</v>
      </c>
      <c r="B9" s="11" t="s">
        <v>43</v>
      </c>
    </row>
    <row r="10" spans="1:2" ht="36.75" x14ac:dyDescent="0.25">
      <c r="A10" s="13">
        <v>3</v>
      </c>
      <c r="B10" s="32" t="s">
        <v>151</v>
      </c>
    </row>
    <row r="11" spans="1:2" x14ac:dyDescent="0.25">
      <c r="A11" s="13">
        <v>2</v>
      </c>
      <c r="B11" s="32" t="s">
        <v>152</v>
      </c>
    </row>
    <row r="12" spans="1:2" x14ac:dyDescent="0.25">
      <c r="A12" s="13">
        <v>1</v>
      </c>
      <c r="B12" s="32" t="s">
        <v>153</v>
      </c>
    </row>
    <row r="13" spans="1:2" x14ac:dyDescent="0.25">
      <c r="A13" s="14"/>
      <c r="B13" s="9" t="s">
        <v>24</v>
      </c>
    </row>
    <row r="14" spans="1:2" x14ac:dyDescent="0.25">
      <c r="A14" s="10" t="s">
        <v>21</v>
      </c>
      <c r="B14" s="11" t="s">
        <v>88</v>
      </c>
    </row>
    <row r="15" spans="1:2" ht="48.75" x14ac:dyDescent="0.25">
      <c r="A15" s="12">
        <v>3</v>
      </c>
      <c r="B15" s="32" t="s">
        <v>144</v>
      </c>
    </row>
    <row r="16" spans="1:2" ht="48.75" x14ac:dyDescent="0.25">
      <c r="A16" s="12">
        <v>2</v>
      </c>
      <c r="B16" s="107" t="s">
        <v>145</v>
      </c>
    </row>
    <row r="17" spans="1:2" ht="24.75" x14ac:dyDescent="0.25">
      <c r="A17" s="12">
        <v>1</v>
      </c>
      <c r="B17" s="32" t="s">
        <v>146</v>
      </c>
    </row>
    <row r="18" spans="1:2" x14ac:dyDescent="0.25">
      <c r="A18" s="10" t="s">
        <v>21</v>
      </c>
      <c r="B18" s="11" t="s">
        <v>90</v>
      </c>
    </row>
    <row r="19" spans="1:2" x14ac:dyDescent="0.25">
      <c r="A19" s="13">
        <v>3</v>
      </c>
      <c r="B19" s="32" t="s">
        <v>108</v>
      </c>
    </row>
    <row r="20" spans="1:2" x14ac:dyDescent="0.25">
      <c r="A20" s="13">
        <v>2</v>
      </c>
      <c r="B20" s="32" t="s">
        <v>109</v>
      </c>
    </row>
    <row r="21" spans="1:2" ht="14.25" customHeight="1" x14ac:dyDescent="0.25">
      <c r="A21" s="13">
        <v>1</v>
      </c>
      <c r="B21" s="32" t="s">
        <v>184</v>
      </c>
    </row>
    <row r="22" spans="1:2" ht="14.25" customHeight="1" x14ac:dyDescent="0.25">
      <c r="A22" s="13"/>
      <c r="B22" s="32" t="s">
        <v>185</v>
      </c>
    </row>
    <row r="23" spans="1:2" x14ac:dyDescent="0.25">
      <c r="A23" s="14"/>
      <c r="B23" s="9" t="s">
        <v>23</v>
      </c>
    </row>
    <row r="24" spans="1:2" x14ac:dyDescent="0.25">
      <c r="A24" s="10" t="s">
        <v>21</v>
      </c>
      <c r="B24" s="11" t="s">
        <v>89</v>
      </c>
    </row>
    <row r="25" spans="1:2" ht="36.75" x14ac:dyDescent="0.25">
      <c r="A25" s="12">
        <v>3</v>
      </c>
      <c r="B25" s="32" t="s">
        <v>147</v>
      </c>
    </row>
    <row r="26" spans="1:2" ht="24.75" x14ac:dyDescent="0.25">
      <c r="A26" s="12">
        <v>2</v>
      </c>
      <c r="B26" s="32" t="s">
        <v>148</v>
      </c>
    </row>
    <row r="27" spans="1:2" ht="24.75" x14ac:dyDescent="0.25">
      <c r="A27" s="12">
        <v>1</v>
      </c>
      <c r="B27" s="32" t="s">
        <v>149</v>
      </c>
    </row>
    <row r="28" spans="1:2" x14ac:dyDescent="0.25">
      <c r="A28" s="14"/>
      <c r="B28" s="9" t="s">
        <v>25</v>
      </c>
    </row>
    <row r="29" spans="1:2" x14ac:dyDescent="0.25">
      <c r="A29" s="10" t="s">
        <v>21</v>
      </c>
      <c r="B29" s="11" t="s">
        <v>91</v>
      </c>
    </row>
    <row r="30" spans="1:2" ht="36.75" x14ac:dyDescent="0.25">
      <c r="A30" s="12">
        <v>3</v>
      </c>
      <c r="B30" s="107" t="s">
        <v>180</v>
      </c>
    </row>
    <row r="31" spans="1:2" ht="24.75" x14ac:dyDescent="0.25">
      <c r="A31" s="12">
        <v>2</v>
      </c>
      <c r="B31" s="107" t="s">
        <v>179</v>
      </c>
    </row>
    <row r="32" spans="1:2" x14ac:dyDescent="0.25">
      <c r="A32" s="12">
        <v>1</v>
      </c>
      <c r="B32" s="107" t="s">
        <v>181</v>
      </c>
    </row>
    <row r="33" spans="1:2" x14ac:dyDescent="0.25">
      <c r="A33" s="14"/>
      <c r="B33" s="9" t="s">
        <v>26</v>
      </c>
    </row>
    <row r="34" spans="1:2" x14ac:dyDescent="0.25">
      <c r="A34" s="10" t="s">
        <v>21</v>
      </c>
      <c r="B34" s="11" t="s">
        <v>92</v>
      </c>
    </row>
    <row r="35" spans="1:2" x14ac:dyDescent="0.25">
      <c r="A35" s="12">
        <v>3</v>
      </c>
      <c r="B35" s="32" t="s">
        <v>187</v>
      </c>
    </row>
    <row r="36" spans="1:2" x14ac:dyDescent="0.25">
      <c r="A36" s="12">
        <v>2</v>
      </c>
      <c r="B36" s="32" t="s">
        <v>188</v>
      </c>
    </row>
    <row r="37" spans="1:2" x14ac:dyDescent="0.25">
      <c r="A37" s="12">
        <v>1</v>
      </c>
      <c r="B37" s="32" t="s">
        <v>189</v>
      </c>
    </row>
    <row r="38" spans="1:2" x14ac:dyDescent="0.25">
      <c r="A38" s="10" t="s">
        <v>21</v>
      </c>
      <c r="B38" s="11" t="s">
        <v>93</v>
      </c>
    </row>
    <row r="39" spans="1:2" x14ac:dyDescent="0.25">
      <c r="A39" s="13">
        <v>3</v>
      </c>
      <c r="B39" s="32" t="s">
        <v>38</v>
      </c>
    </row>
    <row r="40" spans="1:2" x14ac:dyDescent="0.25">
      <c r="A40" s="13">
        <v>2</v>
      </c>
      <c r="B40" s="32" t="s">
        <v>37</v>
      </c>
    </row>
    <row r="41" spans="1:2" x14ac:dyDescent="0.25">
      <c r="A41" s="13">
        <v>1</v>
      </c>
      <c r="B41" s="32" t="s">
        <v>36</v>
      </c>
    </row>
    <row r="42" spans="1:2" x14ac:dyDescent="0.25">
      <c r="A42" s="10" t="s">
        <v>21</v>
      </c>
      <c r="B42" s="11" t="s">
        <v>94</v>
      </c>
    </row>
    <row r="43" spans="1:2" x14ac:dyDescent="0.25">
      <c r="A43" s="13">
        <v>2</v>
      </c>
      <c r="B43" s="32" t="s">
        <v>199</v>
      </c>
    </row>
    <row r="44" spans="1:2" ht="18.75" customHeight="1" x14ac:dyDescent="0.25">
      <c r="A44" s="13">
        <v>1</v>
      </c>
      <c r="B44" s="153" t="s">
        <v>201</v>
      </c>
    </row>
    <row r="45" spans="1:2" x14ac:dyDescent="0.25">
      <c r="A45" s="9"/>
      <c r="B45" s="9" t="s">
        <v>155</v>
      </c>
    </row>
    <row r="46" spans="1:2" x14ac:dyDescent="0.25">
      <c r="A46" s="10" t="s">
        <v>21</v>
      </c>
      <c r="B46" s="11" t="s">
        <v>95</v>
      </c>
    </row>
    <row r="47" spans="1:2" ht="24" x14ac:dyDescent="0.25">
      <c r="A47" s="13" t="s">
        <v>28</v>
      </c>
      <c r="B47" s="65" t="s">
        <v>122</v>
      </c>
    </row>
  </sheetData>
  <mergeCells count="1">
    <mergeCell ref="A1:B1"/>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103"/>
  <sheetViews>
    <sheetView tabSelected="1" topLeftCell="K1" zoomScale="120" zoomScaleNormal="120" workbookViewId="0">
      <selection activeCell="R96" sqref="R96"/>
    </sheetView>
  </sheetViews>
  <sheetFormatPr defaultRowHeight="15" x14ac:dyDescent="0.25"/>
  <cols>
    <col min="2" max="2" width="16.5703125" bestFit="1" customWidth="1"/>
    <col min="3" max="6" width="16.5703125" customWidth="1"/>
    <col min="7" max="8" width="13.7109375" customWidth="1"/>
    <col min="9" max="10" width="15.42578125" customWidth="1"/>
    <col min="13" max="13" width="20.42578125" customWidth="1"/>
    <col min="14" max="14" width="14.5703125" customWidth="1"/>
    <col min="15" max="15" width="24.140625" customWidth="1"/>
    <col min="16" max="16" width="15.28515625" customWidth="1"/>
    <col min="17" max="17" width="13.140625" customWidth="1"/>
    <col min="18" max="18" width="11.7109375" bestFit="1" customWidth="1"/>
    <col min="19" max="19" width="12.28515625" customWidth="1"/>
    <col min="20" max="20" width="14.85546875" customWidth="1"/>
  </cols>
  <sheetData>
    <row r="2" spans="2:20" ht="22.5" customHeight="1" x14ac:dyDescent="0.25">
      <c r="B2" s="175" t="s">
        <v>68</v>
      </c>
      <c r="C2" s="176"/>
      <c r="D2" s="176"/>
      <c r="E2" s="176"/>
      <c r="F2" s="177"/>
      <c r="G2" s="166" t="s">
        <v>13</v>
      </c>
      <c r="H2" s="166"/>
      <c r="I2" s="166"/>
      <c r="J2" s="79"/>
      <c r="M2" s="171" t="s">
        <v>79</v>
      </c>
      <c r="N2" s="172"/>
      <c r="O2" s="172"/>
      <c r="P2" s="173"/>
      <c r="Q2" s="163" t="s">
        <v>12</v>
      </c>
      <c r="R2" s="164"/>
      <c r="S2" s="164"/>
      <c r="T2" s="165"/>
    </row>
    <row r="3" spans="2:20" ht="67.5" x14ac:dyDescent="0.25">
      <c r="B3" s="142" t="s">
        <v>195</v>
      </c>
      <c r="C3" s="143" t="s">
        <v>131</v>
      </c>
      <c r="D3" s="143" t="s">
        <v>132</v>
      </c>
      <c r="E3" s="144" t="s">
        <v>129</v>
      </c>
      <c r="F3" s="144" t="s">
        <v>130</v>
      </c>
      <c r="G3" s="144" t="s">
        <v>110</v>
      </c>
      <c r="H3" s="142" t="s">
        <v>191</v>
      </c>
      <c r="I3" s="142" t="s">
        <v>192</v>
      </c>
      <c r="J3" s="98"/>
      <c r="M3" s="58" t="s">
        <v>195</v>
      </c>
      <c r="N3" s="90" t="s">
        <v>78</v>
      </c>
      <c r="O3" s="90" t="s">
        <v>138</v>
      </c>
      <c r="P3" s="90" t="s">
        <v>139</v>
      </c>
      <c r="Q3" s="90" t="s">
        <v>127</v>
      </c>
      <c r="R3" s="58" t="s">
        <v>191</v>
      </c>
      <c r="S3" s="62" t="s">
        <v>194</v>
      </c>
      <c r="T3" s="62" t="s">
        <v>192</v>
      </c>
    </row>
    <row r="4" spans="2:20" x14ac:dyDescent="0.25">
      <c r="B4" s="101" t="s">
        <v>157</v>
      </c>
      <c r="C4" s="102">
        <v>0</v>
      </c>
      <c r="D4" s="93">
        <v>0</v>
      </c>
      <c r="E4" s="102">
        <v>0</v>
      </c>
      <c r="F4" s="93">
        <v>0</v>
      </c>
      <c r="G4" s="101" t="s">
        <v>169</v>
      </c>
      <c r="H4" s="93">
        <v>1</v>
      </c>
      <c r="I4" s="103">
        <f>H4/H16</f>
        <v>2.9411764705882353E-2</v>
      </c>
      <c r="J4" s="78"/>
      <c r="M4" s="101" t="s">
        <v>157</v>
      </c>
      <c r="N4" s="55" t="s">
        <v>107</v>
      </c>
      <c r="O4" s="139" t="s">
        <v>106</v>
      </c>
      <c r="P4" s="139" t="s">
        <v>107</v>
      </c>
      <c r="Q4" s="139" t="s">
        <v>121</v>
      </c>
      <c r="R4" s="102">
        <v>3</v>
      </c>
      <c r="S4" s="63">
        <f>R16/R4</f>
        <v>8</v>
      </c>
      <c r="T4" s="64">
        <f>S4/S16</f>
        <v>4.5454545454545456E-2</v>
      </c>
    </row>
    <row r="5" spans="2:20" x14ac:dyDescent="0.25">
      <c r="B5" s="101" t="s">
        <v>158</v>
      </c>
      <c r="C5" s="102">
        <v>90981.72</v>
      </c>
      <c r="D5" s="101">
        <v>62.27</v>
      </c>
      <c r="E5" s="102">
        <v>139381.26999999999</v>
      </c>
      <c r="F5" s="93">
        <v>39.65</v>
      </c>
      <c r="G5" s="101" t="s">
        <v>167</v>
      </c>
      <c r="H5" s="93">
        <v>5</v>
      </c>
      <c r="I5" s="103">
        <f>H5/H16</f>
        <v>0.14705882352941177</v>
      </c>
      <c r="J5" s="78"/>
      <c r="M5" s="101" t="s">
        <v>158</v>
      </c>
      <c r="N5" s="55" t="s">
        <v>107</v>
      </c>
      <c r="O5" s="139" t="s">
        <v>106</v>
      </c>
      <c r="P5" s="139" t="s">
        <v>107</v>
      </c>
      <c r="Q5" s="139" t="s">
        <v>121</v>
      </c>
      <c r="R5" s="102">
        <v>3</v>
      </c>
      <c r="S5" s="63">
        <f>R16/R5</f>
        <v>8</v>
      </c>
      <c r="T5" s="64">
        <f>S5/S16</f>
        <v>4.5454545454545456E-2</v>
      </c>
    </row>
    <row r="6" spans="2:20" x14ac:dyDescent="0.25">
      <c r="B6" s="101" t="s">
        <v>171</v>
      </c>
      <c r="C6" s="102">
        <v>6750.29</v>
      </c>
      <c r="D6" s="101">
        <v>93.1</v>
      </c>
      <c r="E6" s="102">
        <v>7249.92</v>
      </c>
      <c r="F6" s="93">
        <v>5.23</v>
      </c>
      <c r="G6" s="101" t="s">
        <v>167</v>
      </c>
      <c r="H6" s="93">
        <v>4</v>
      </c>
      <c r="I6" s="103">
        <f>H6/H16</f>
        <v>0.11764705882352941</v>
      </c>
      <c r="J6" s="78"/>
      <c r="M6" s="101" t="s">
        <v>171</v>
      </c>
      <c r="N6" s="139" t="s">
        <v>106</v>
      </c>
      <c r="O6" s="139" t="s">
        <v>107</v>
      </c>
      <c r="P6" s="139" t="s">
        <v>106</v>
      </c>
      <c r="Q6" s="139" t="s">
        <v>120</v>
      </c>
      <c r="R6" s="102">
        <v>2</v>
      </c>
      <c r="S6" s="63">
        <f>R16/R6</f>
        <v>12</v>
      </c>
      <c r="T6" s="64">
        <f>S6/S16</f>
        <v>6.8181818181818177E-2</v>
      </c>
    </row>
    <row r="7" spans="2:20" x14ac:dyDescent="0.25">
      <c r="B7" s="101" t="s">
        <v>172</v>
      </c>
      <c r="C7" s="102">
        <v>0</v>
      </c>
      <c r="D7" s="93">
        <v>0</v>
      </c>
      <c r="E7" s="102">
        <v>0</v>
      </c>
      <c r="F7" s="93">
        <v>0</v>
      </c>
      <c r="G7" s="101" t="s">
        <v>169</v>
      </c>
      <c r="H7" s="93">
        <v>1</v>
      </c>
      <c r="I7" s="103">
        <f>H7/H16</f>
        <v>2.9411764705882353E-2</v>
      </c>
      <c r="J7" s="78"/>
      <c r="M7" s="101" t="s">
        <v>172</v>
      </c>
      <c r="N7" s="139" t="s">
        <v>107</v>
      </c>
      <c r="O7" s="139" t="s">
        <v>107</v>
      </c>
      <c r="P7" s="139" t="s">
        <v>107</v>
      </c>
      <c r="Q7" s="139" t="s">
        <v>119</v>
      </c>
      <c r="R7" s="102">
        <v>1</v>
      </c>
      <c r="S7" s="63">
        <f>R16/R7</f>
        <v>24</v>
      </c>
      <c r="T7" s="64">
        <f>S7/S16</f>
        <v>0.13636363636363635</v>
      </c>
    </row>
    <row r="8" spans="2:20" x14ac:dyDescent="0.25">
      <c r="B8" s="101" t="s">
        <v>159</v>
      </c>
      <c r="C8" s="102">
        <v>45886.96</v>
      </c>
      <c r="D8" s="93">
        <v>42.91</v>
      </c>
      <c r="E8" s="102">
        <v>106920.99</v>
      </c>
      <c r="F8" s="93">
        <v>18.7</v>
      </c>
      <c r="G8" s="101" t="s">
        <v>168</v>
      </c>
      <c r="H8" s="93">
        <v>5</v>
      </c>
      <c r="I8" s="103">
        <f>H8/H16</f>
        <v>0.14705882352941177</v>
      </c>
      <c r="J8" s="78"/>
      <c r="M8" s="101" t="s">
        <v>159</v>
      </c>
      <c r="N8" s="55" t="s">
        <v>106</v>
      </c>
      <c r="O8" s="139" t="s">
        <v>107</v>
      </c>
      <c r="P8" s="139" t="s">
        <v>106</v>
      </c>
      <c r="Q8" s="139" t="s">
        <v>120</v>
      </c>
      <c r="R8" s="102">
        <v>2</v>
      </c>
      <c r="S8" s="63">
        <f>R16/R8</f>
        <v>12</v>
      </c>
      <c r="T8" s="64">
        <f>S8/S16</f>
        <v>6.8181818181818177E-2</v>
      </c>
    </row>
    <row r="9" spans="2:20" x14ac:dyDescent="0.25">
      <c r="B9" s="138" t="s">
        <v>160</v>
      </c>
      <c r="C9" s="102">
        <v>12157.87</v>
      </c>
      <c r="D9" s="93">
        <f>C9*100/E9</f>
        <v>68.566235251587983</v>
      </c>
      <c r="E9" s="102">
        <v>17731.57</v>
      </c>
      <c r="F9" s="93">
        <f>E9*100/224383.5</f>
        <v>7.9023502173733808</v>
      </c>
      <c r="G9" s="101" t="s">
        <v>167</v>
      </c>
      <c r="H9" s="93">
        <v>4</v>
      </c>
      <c r="I9" s="103">
        <f>H9/H16</f>
        <v>0.11764705882352941</v>
      </c>
      <c r="J9" s="78"/>
      <c r="M9" s="138" t="s">
        <v>160</v>
      </c>
      <c r="N9" s="55" t="s">
        <v>107</v>
      </c>
      <c r="O9" s="139" t="s">
        <v>106</v>
      </c>
      <c r="P9" s="139" t="s">
        <v>107</v>
      </c>
      <c r="Q9" s="139" t="s">
        <v>119</v>
      </c>
      <c r="R9" s="102">
        <v>1</v>
      </c>
      <c r="S9" s="63">
        <f>R16/R9</f>
        <v>24</v>
      </c>
      <c r="T9" s="64">
        <f>S9/S16</f>
        <v>0.13636363636363635</v>
      </c>
    </row>
    <row r="10" spans="2:20" x14ac:dyDescent="0.25">
      <c r="B10" s="101" t="s">
        <v>161</v>
      </c>
      <c r="C10" s="102">
        <v>3814.47</v>
      </c>
      <c r="D10" s="93">
        <v>69.59</v>
      </c>
      <c r="E10" s="102">
        <v>5480.69</v>
      </c>
      <c r="F10" s="93">
        <v>2.38</v>
      </c>
      <c r="G10" s="101" t="s">
        <v>167</v>
      </c>
      <c r="H10" s="93">
        <v>2</v>
      </c>
      <c r="I10" s="103">
        <f>H10/H16</f>
        <v>5.8823529411764705E-2</v>
      </c>
      <c r="J10" s="78"/>
      <c r="M10" s="101" t="s">
        <v>161</v>
      </c>
      <c r="N10" s="55" t="s">
        <v>107</v>
      </c>
      <c r="O10" s="139" t="s">
        <v>107</v>
      </c>
      <c r="P10" s="139" t="s">
        <v>107</v>
      </c>
      <c r="Q10" s="139" t="s">
        <v>119</v>
      </c>
      <c r="R10" s="102">
        <v>1</v>
      </c>
      <c r="S10" s="63">
        <f>R16/R10</f>
        <v>24</v>
      </c>
      <c r="T10" s="64">
        <f>S10/S16</f>
        <v>0.13636363636363635</v>
      </c>
    </row>
    <row r="11" spans="2:20" x14ac:dyDescent="0.25">
      <c r="B11" s="101" t="s">
        <v>177</v>
      </c>
      <c r="C11" s="102">
        <v>0</v>
      </c>
      <c r="D11" s="93">
        <v>0</v>
      </c>
      <c r="E11" s="102">
        <v>0</v>
      </c>
      <c r="F11" s="93">
        <v>0</v>
      </c>
      <c r="G11" s="101" t="s">
        <v>169</v>
      </c>
      <c r="H11" s="93">
        <v>1</v>
      </c>
      <c r="I11" s="103">
        <f>H11/H16</f>
        <v>2.9411764705882353E-2</v>
      </c>
      <c r="J11" s="78"/>
      <c r="M11" s="101" t="s">
        <v>177</v>
      </c>
      <c r="N11" s="55" t="s">
        <v>107</v>
      </c>
      <c r="O11" s="139" t="s">
        <v>106</v>
      </c>
      <c r="P11" s="139" t="s">
        <v>107</v>
      </c>
      <c r="Q11" s="139" t="s">
        <v>121</v>
      </c>
      <c r="R11" s="102">
        <v>3</v>
      </c>
      <c r="S11" s="63">
        <f>R16/R11</f>
        <v>8</v>
      </c>
      <c r="T11" s="64">
        <f>S11/S16</f>
        <v>4.5454545454545456E-2</v>
      </c>
    </row>
    <row r="12" spans="2:20" x14ac:dyDescent="0.25">
      <c r="B12" s="101" t="s">
        <v>163</v>
      </c>
      <c r="C12" s="102">
        <v>21255.05</v>
      </c>
      <c r="D12" s="93">
        <v>99.58</v>
      </c>
      <c r="E12" s="102">
        <v>21343.14</v>
      </c>
      <c r="F12" s="93">
        <v>3.44</v>
      </c>
      <c r="G12" s="101" t="s">
        <v>167</v>
      </c>
      <c r="H12" s="93">
        <v>2</v>
      </c>
      <c r="I12" s="103">
        <f>H12/H16</f>
        <v>5.8823529411764705E-2</v>
      </c>
      <c r="J12" s="78"/>
      <c r="M12" s="101" t="s">
        <v>163</v>
      </c>
      <c r="N12" s="55" t="s">
        <v>106</v>
      </c>
      <c r="O12" s="139" t="s">
        <v>106</v>
      </c>
      <c r="P12" s="139" t="s">
        <v>106</v>
      </c>
      <c r="Q12" s="139" t="s">
        <v>121</v>
      </c>
      <c r="R12" s="102">
        <v>3</v>
      </c>
      <c r="S12" s="63">
        <f>R16/R12</f>
        <v>8</v>
      </c>
      <c r="T12" s="64">
        <f>S12/S16</f>
        <v>4.5454545454545456E-2</v>
      </c>
    </row>
    <row r="13" spans="2:20" x14ac:dyDescent="0.25">
      <c r="B13" s="101" t="s">
        <v>164</v>
      </c>
      <c r="C13" s="102">
        <v>12395.73</v>
      </c>
      <c r="D13" s="93">
        <v>68.86</v>
      </c>
      <c r="E13" s="102">
        <v>17999.939999999999</v>
      </c>
      <c r="F13" s="93">
        <v>17.23</v>
      </c>
      <c r="G13" s="101" t="s">
        <v>167</v>
      </c>
      <c r="H13" s="93">
        <v>2</v>
      </c>
      <c r="I13" s="103">
        <f>H13/H16</f>
        <v>5.8823529411764705E-2</v>
      </c>
      <c r="J13" s="78"/>
      <c r="M13" s="101" t="s">
        <v>164</v>
      </c>
      <c r="N13" s="139" t="s">
        <v>106</v>
      </c>
      <c r="O13" s="139" t="s">
        <v>107</v>
      </c>
      <c r="P13" s="139" t="s">
        <v>106</v>
      </c>
      <c r="Q13" s="139" t="s">
        <v>120</v>
      </c>
      <c r="R13" s="102">
        <v>2</v>
      </c>
      <c r="S13" s="63">
        <f>R16/R13</f>
        <v>12</v>
      </c>
      <c r="T13" s="64">
        <f>S13/S16</f>
        <v>6.8181818181818177E-2</v>
      </c>
    </row>
    <row r="14" spans="2:20" x14ac:dyDescent="0.25">
      <c r="B14" s="101" t="s">
        <v>166</v>
      </c>
      <c r="C14" s="102">
        <v>1484.2</v>
      </c>
      <c r="D14" s="93">
        <v>100</v>
      </c>
      <c r="E14" s="102">
        <v>1484.2</v>
      </c>
      <c r="F14" s="93">
        <v>2.6</v>
      </c>
      <c r="G14" s="101" t="s">
        <v>167</v>
      </c>
      <c r="H14" s="93">
        <v>2</v>
      </c>
      <c r="I14" s="103">
        <f>H14/H16</f>
        <v>5.8823529411764705E-2</v>
      </c>
      <c r="J14" s="78"/>
      <c r="M14" s="101" t="s">
        <v>166</v>
      </c>
      <c r="N14" s="55" t="s">
        <v>106</v>
      </c>
      <c r="O14" s="139" t="s">
        <v>107</v>
      </c>
      <c r="P14" s="139" t="s">
        <v>106</v>
      </c>
      <c r="Q14" s="139" t="s">
        <v>120</v>
      </c>
      <c r="R14" s="102">
        <v>2</v>
      </c>
      <c r="S14" s="63">
        <f>R16/R14</f>
        <v>12</v>
      </c>
      <c r="T14" s="64">
        <f>S14/S16</f>
        <v>6.8181818181818177E-2</v>
      </c>
    </row>
    <row r="15" spans="2:20" x14ac:dyDescent="0.25">
      <c r="B15" s="101" t="s">
        <v>165</v>
      </c>
      <c r="C15" s="102">
        <v>31101.59</v>
      </c>
      <c r="D15" s="93">
        <v>91.07</v>
      </c>
      <c r="E15" s="102">
        <v>34148.42</v>
      </c>
      <c r="F15" s="93">
        <v>14.06</v>
      </c>
      <c r="G15" s="101" t="s">
        <v>167</v>
      </c>
      <c r="H15" s="93">
        <v>5</v>
      </c>
      <c r="I15" s="103">
        <f>H15/H16</f>
        <v>0.14705882352941177</v>
      </c>
      <c r="J15" s="78"/>
      <c r="M15" s="101" t="s">
        <v>165</v>
      </c>
      <c r="N15" s="55" t="s">
        <v>107</v>
      </c>
      <c r="O15" s="139" t="s">
        <v>107</v>
      </c>
      <c r="P15" s="139" t="s">
        <v>107</v>
      </c>
      <c r="Q15" s="139" t="s">
        <v>119</v>
      </c>
      <c r="R15" s="102">
        <v>1</v>
      </c>
      <c r="S15" s="63">
        <f>R16/R15</f>
        <v>24</v>
      </c>
      <c r="T15" s="64">
        <f>S15/S16</f>
        <v>0.13636363636363635</v>
      </c>
    </row>
    <row r="16" spans="2:20" x14ac:dyDescent="0.25">
      <c r="B16" s="142" t="s">
        <v>10</v>
      </c>
      <c r="C16" s="145"/>
      <c r="D16" s="146"/>
      <c r="E16" s="145"/>
      <c r="F16" s="146"/>
      <c r="G16" s="101"/>
      <c r="H16" s="146">
        <f>SUM(H4:H15)</f>
        <v>34</v>
      </c>
      <c r="I16" s="147">
        <f>SUM(I4:I15)</f>
        <v>1</v>
      </c>
      <c r="J16" s="99"/>
      <c r="M16" s="58" t="s">
        <v>10</v>
      </c>
      <c r="N16" s="55"/>
      <c r="O16" s="139"/>
      <c r="P16" s="139"/>
      <c r="Q16" s="67"/>
      <c r="R16" s="102">
        <f>SUM(R4:R15)</f>
        <v>24</v>
      </c>
      <c r="S16" s="63">
        <f>SUM(S4:S15)</f>
        <v>176</v>
      </c>
      <c r="T16" s="64">
        <f>SUM(T4:T15)</f>
        <v>0.99999999999999967</v>
      </c>
    </row>
    <row r="17" spans="2:20" x14ac:dyDescent="0.25">
      <c r="B17" s="178" t="s">
        <v>142</v>
      </c>
      <c r="C17" s="179"/>
      <c r="D17" s="179"/>
      <c r="E17" s="179"/>
      <c r="F17" s="179"/>
      <c r="G17" s="179"/>
      <c r="H17" s="179"/>
      <c r="I17" s="180"/>
      <c r="J17" s="100"/>
      <c r="M17" s="167" t="s">
        <v>80</v>
      </c>
      <c r="N17" s="167"/>
      <c r="O17" s="167"/>
      <c r="P17" s="167"/>
      <c r="Q17" s="167"/>
      <c r="R17" s="167"/>
      <c r="S17" s="167"/>
      <c r="T17" s="167"/>
    </row>
    <row r="19" spans="2:20" ht="23.25" customHeight="1" x14ac:dyDescent="0.25">
      <c r="B19" s="171" t="s">
        <v>67</v>
      </c>
      <c r="C19" s="172"/>
      <c r="D19" s="172"/>
      <c r="E19" s="172"/>
      <c r="F19" s="173"/>
      <c r="G19" s="166" t="s">
        <v>12</v>
      </c>
      <c r="H19" s="166"/>
      <c r="I19" s="166"/>
      <c r="J19" s="166"/>
      <c r="M19" s="171" t="s">
        <v>82</v>
      </c>
      <c r="N19" s="172"/>
      <c r="O19" s="173"/>
      <c r="P19" s="174" t="s">
        <v>13</v>
      </c>
      <c r="Q19" s="174"/>
    </row>
    <row r="20" spans="2:20" ht="56.25" x14ac:dyDescent="0.25">
      <c r="B20" s="58" t="s">
        <v>195</v>
      </c>
      <c r="C20" s="90" t="s">
        <v>63</v>
      </c>
      <c r="D20" s="90" t="s">
        <v>64</v>
      </c>
      <c r="E20" s="90" t="s">
        <v>65</v>
      </c>
      <c r="F20" s="90" t="s">
        <v>66</v>
      </c>
      <c r="G20" s="90" t="s">
        <v>193</v>
      </c>
      <c r="H20" s="58" t="s">
        <v>191</v>
      </c>
      <c r="I20" s="58" t="s">
        <v>194</v>
      </c>
      <c r="J20" s="58" t="s">
        <v>192</v>
      </c>
      <c r="M20" s="58" t="s">
        <v>195</v>
      </c>
      <c r="N20" s="111" t="s">
        <v>81</v>
      </c>
      <c r="O20" s="111" t="s">
        <v>111</v>
      </c>
      <c r="P20" s="58" t="s">
        <v>191</v>
      </c>
      <c r="Q20" s="62" t="s">
        <v>192</v>
      </c>
    </row>
    <row r="21" spans="2:20" x14ac:dyDescent="0.25">
      <c r="B21" s="101" t="s">
        <v>157</v>
      </c>
      <c r="C21" s="111" t="s">
        <v>107</v>
      </c>
      <c r="D21" s="111" t="s">
        <v>106</v>
      </c>
      <c r="E21" s="111" t="s">
        <v>107</v>
      </c>
      <c r="F21" s="111" t="s">
        <v>106</v>
      </c>
      <c r="G21" s="111" t="s">
        <v>137</v>
      </c>
      <c r="H21" s="101">
        <v>2</v>
      </c>
      <c r="I21" s="61">
        <f>H33/H21</f>
        <v>12.5</v>
      </c>
      <c r="J21" s="60">
        <f>I21/I33</f>
        <v>7.6923076923076927E-2</v>
      </c>
      <c r="M21" s="101" t="s">
        <v>157</v>
      </c>
      <c r="N21" s="139" t="s">
        <v>106</v>
      </c>
      <c r="O21" s="139">
        <v>6</v>
      </c>
      <c r="P21" s="111">
        <v>3</v>
      </c>
      <c r="Q21" s="141">
        <f>P21/P33</f>
        <v>9.6774193548387094E-2</v>
      </c>
    </row>
    <row r="22" spans="2:20" x14ac:dyDescent="0.25">
      <c r="B22" s="101" t="s">
        <v>158</v>
      </c>
      <c r="C22" s="111" t="s">
        <v>107</v>
      </c>
      <c r="D22" s="111" t="s">
        <v>106</v>
      </c>
      <c r="E22" s="111" t="s">
        <v>107</v>
      </c>
      <c r="F22" s="111" t="s">
        <v>107</v>
      </c>
      <c r="G22" s="111" t="s">
        <v>117</v>
      </c>
      <c r="H22" s="101">
        <v>1</v>
      </c>
      <c r="I22" s="61">
        <f>H33/H22</f>
        <v>25</v>
      </c>
      <c r="J22" s="60">
        <f>I22/I33</f>
        <v>0.15384615384615385</v>
      </c>
      <c r="M22" s="101" t="s">
        <v>158</v>
      </c>
      <c r="N22" s="139" t="s">
        <v>106</v>
      </c>
      <c r="O22" s="139">
        <v>3</v>
      </c>
      <c r="P22" s="111">
        <v>1</v>
      </c>
      <c r="Q22" s="141">
        <f>P22/P33</f>
        <v>3.2258064516129031E-2</v>
      </c>
    </row>
    <row r="23" spans="2:20" x14ac:dyDescent="0.25">
      <c r="B23" s="101" t="s">
        <v>171</v>
      </c>
      <c r="C23" s="111" t="s">
        <v>107</v>
      </c>
      <c r="D23" s="111" t="s">
        <v>106</v>
      </c>
      <c r="E23" s="111" t="s">
        <v>107</v>
      </c>
      <c r="F23" s="111" t="s">
        <v>106</v>
      </c>
      <c r="G23" s="111" t="s">
        <v>137</v>
      </c>
      <c r="H23" s="101">
        <v>2</v>
      </c>
      <c r="I23" s="61">
        <f>H33/H23</f>
        <v>12.5</v>
      </c>
      <c r="J23" s="60">
        <f>I23/I33</f>
        <v>7.6923076923076927E-2</v>
      </c>
      <c r="M23" s="101" t="s">
        <v>171</v>
      </c>
      <c r="N23" s="139" t="s">
        <v>106</v>
      </c>
      <c r="O23" s="139">
        <v>6</v>
      </c>
      <c r="P23" s="111">
        <v>3</v>
      </c>
      <c r="Q23" s="141">
        <f>P23/P33</f>
        <v>9.6774193548387094E-2</v>
      </c>
    </row>
    <row r="24" spans="2:20" x14ac:dyDescent="0.25">
      <c r="B24" s="101" t="s">
        <v>172</v>
      </c>
      <c r="C24" s="111" t="s">
        <v>106</v>
      </c>
      <c r="D24" s="111" t="s">
        <v>106</v>
      </c>
      <c r="E24" s="111" t="s">
        <v>107</v>
      </c>
      <c r="F24" s="111" t="s">
        <v>107</v>
      </c>
      <c r="G24" s="111" t="s">
        <v>137</v>
      </c>
      <c r="H24" s="101">
        <v>2</v>
      </c>
      <c r="I24" s="61">
        <f>H33/H24</f>
        <v>12.5</v>
      </c>
      <c r="J24" s="60">
        <f>I24/I33</f>
        <v>7.6923076923076927E-2</v>
      </c>
      <c r="M24" s="101" t="s">
        <v>172</v>
      </c>
      <c r="N24" s="139" t="s">
        <v>106</v>
      </c>
      <c r="O24" s="139">
        <v>6</v>
      </c>
      <c r="P24" s="111">
        <v>3</v>
      </c>
      <c r="Q24" s="141">
        <f>P24/P33</f>
        <v>9.6774193548387094E-2</v>
      </c>
    </row>
    <row r="25" spans="2:20" x14ac:dyDescent="0.25">
      <c r="B25" s="101" t="s">
        <v>159</v>
      </c>
      <c r="C25" s="111" t="s">
        <v>106</v>
      </c>
      <c r="D25" s="111" t="s">
        <v>106</v>
      </c>
      <c r="E25" s="111" t="s">
        <v>107</v>
      </c>
      <c r="F25" s="111" t="s">
        <v>106</v>
      </c>
      <c r="G25" s="111" t="s">
        <v>136</v>
      </c>
      <c r="H25" s="101">
        <v>3</v>
      </c>
      <c r="I25" s="61">
        <f>H33/H25</f>
        <v>8.3333333333333339</v>
      </c>
      <c r="J25" s="60">
        <f>I25/I33</f>
        <v>5.1282051282051287E-2</v>
      </c>
      <c r="M25" s="101" t="s">
        <v>159</v>
      </c>
      <c r="N25" s="139" t="s">
        <v>106</v>
      </c>
      <c r="O25" s="139">
        <v>6</v>
      </c>
      <c r="P25" s="111">
        <v>3</v>
      </c>
      <c r="Q25" s="141">
        <f>P25/P33</f>
        <v>9.6774193548387094E-2</v>
      </c>
    </row>
    <row r="26" spans="2:20" x14ac:dyDescent="0.25">
      <c r="B26" s="138" t="s">
        <v>160</v>
      </c>
      <c r="C26" s="111" t="s">
        <v>106</v>
      </c>
      <c r="D26" s="111" t="s">
        <v>106</v>
      </c>
      <c r="E26" s="111" t="s">
        <v>106</v>
      </c>
      <c r="F26" s="111" t="s">
        <v>106</v>
      </c>
      <c r="G26" s="111" t="s">
        <v>136</v>
      </c>
      <c r="H26" s="101">
        <v>3</v>
      </c>
      <c r="I26" s="61">
        <f>H33/H26</f>
        <v>8.3333333333333339</v>
      </c>
      <c r="J26" s="60">
        <f>I26/I33</f>
        <v>5.1282051282051287E-2</v>
      </c>
      <c r="M26" s="138" t="s">
        <v>160</v>
      </c>
      <c r="N26" s="139" t="s">
        <v>106</v>
      </c>
      <c r="O26" s="139">
        <v>4</v>
      </c>
      <c r="P26" s="111">
        <v>2</v>
      </c>
      <c r="Q26" s="141">
        <f>P26/P33</f>
        <v>6.4516129032258063E-2</v>
      </c>
    </row>
    <row r="27" spans="2:20" x14ac:dyDescent="0.25">
      <c r="B27" s="101" t="s">
        <v>161</v>
      </c>
      <c r="C27" s="111" t="s">
        <v>106</v>
      </c>
      <c r="D27" s="111" t="s">
        <v>106</v>
      </c>
      <c r="E27" s="111" t="s">
        <v>107</v>
      </c>
      <c r="F27" s="111" t="s">
        <v>107</v>
      </c>
      <c r="G27" s="111" t="s">
        <v>137</v>
      </c>
      <c r="H27" s="101">
        <v>2</v>
      </c>
      <c r="I27" s="61">
        <f>H33/H27</f>
        <v>12.5</v>
      </c>
      <c r="J27" s="60">
        <f>I27/I33</f>
        <v>7.6923076923076927E-2</v>
      </c>
      <c r="M27" s="101" t="s">
        <v>161</v>
      </c>
      <c r="N27" s="139" t="s">
        <v>106</v>
      </c>
      <c r="O27" s="139">
        <v>6</v>
      </c>
      <c r="P27" s="111">
        <v>3</v>
      </c>
      <c r="Q27" s="141">
        <f>P27/P33</f>
        <v>9.6774193548387094E-2</v>
      </c>
    </row>
    <row r="28" spans="2:20" x14ac:dyDescent="0.25">
      <c r="B28" s="101" t="s">
        <v>177</v>
      </c>
      <c r="C28" s="111" t="s">
        <v>106</v>
      </c>
      <c r="D28" s="111" t="s">
        <v>106</v>
      </c>
      <c r="E28" s="111" t="s">
        <v>107</v>
      </c>
      <c r="F28" s="111" t="s">
        <v>107</v>
      </c>
      <c r="G28" s="111" t="s">
        <v>137</v>
      </c>
      <c r="H28" s="101">
        <v>2</v>
      </c>
      <c r="I28" s="61">
        <f>H33/H28</f>
        <v>12.5</v>
      </c>
      <c r="J28" s="60">
        <f>I28/I33</f>
        <v>7.6923076923076927E-2</v>
      </c>
      <c r="M28" s="101" t="s">
        <v>177</v>
      </c>
      <c r="N28" s="139" t="s">
        <v>106</v>
      </c>
      <c r="O28" s="139">
        <v>5</v>
      </c>
      <c r="P28" s="111">
        <v>2</v>
      </c>
      <c r="Q28" s="141">
        <f>P28/P33</f>
        <v>6.4516129032258063E-2</v>
      </c>
    </row>
    <row r="29" spans="2:20" x14ac:dyDescent="0.25">
      <c r="B29" s="101" t="s">
        <v>163</v>
      </c>
      <c r="C29" s="111" t="s">
        <v>106</v>
      </c>
      <c r="D29" s="111" t="s">
        <v>106</v>
      </c>
      <c r="E29" s="111" t="s">
        <v>107</v>
      </c>
      <c r="F29" s="111" t="s">
        <v>107</v>
      </c>
      <c r="G29" s="111" t="s">
        <v>137</v>
      </c>
      <c r="H29" s="101">
        <v>2</v>
      </c>
      <c r="I29" s="61">
        <f>H33/H29</f>
        <v>12.5</v>
      </c>
      <c r="J29" s="60">
        <f>I29/I33</f>
        <v>7.6923076923076927E-2</v>
      </c>
      <c r="M29" s="101" t="s">
        <v>163</v>
      </c>
      <c r="N29" s="139" t="s">
        <v>106</v>
      </c>
      <c r="O29" s="139">
        <v>6</v>
      </c>
      <c r="P29" s="111">
        <v>3</v>
      </c>
      <c r="Q29" s="141">
        <f>P29/P33</f>
        <v>9.6774193548387094E-2</v>
      </c>
    </row>
    <row r="30" spans="2:20" x14ac:dyDescent="0.25">
      <c r="B30" s="101" t="s">
        <v>164</v>
      </c>
      <c r="C30" s="111" t="s">
        <v>106</v>
      </c>
      <c r="D30" s="111" t="s">
        <v>106</v>
      </c>
      <c r="E30" s="111" t="s">
        <v>107</v>
      </c>
      <c r="F30" s="111" t="s">
        <v>107</v>
      </c>
      <c r="G30" s="111" t="s">
        <v>137</v>
      </c>
      <c r="H30" s="101">
        <v>2</v>
      </c>
      <c r="I30" s="61">
        <f>H33/H30</f>
        <v>12.5</v>
      </c>
      <c r="J30" s="60">
        <f>I30/I33</f>
        <v>7.6923076923076927E-2</v>
      </c>
      <c r="M30" s="101" t="s">
        <v>164</v>
      </c>
      <c r="N30" s="139" t="s">
        <v>106</v>
      </c>
      <c r="O30" s="139">
        <v>6</v>
      </c>
      <c r="P30" s="111">
        <v>3</v>
      </c>
      <c r="Q30" s="141">
        <f>P30/P33</f>
        <v>9.6774193548387094E-2</v>
      </c>
    </row>
    <row r="31" spans="2:20" x14ac:dyDescent="0.25">
      <c r="B31" s="101" t="s">
        <v>166</v>
      </c>
      <c r="C31" s="111" t="s">
        <v>106</v>
      </c>
      <c r="D31" s="111" t="s">
        <v>107</v>
      </c>
      <c r="E31" s="111" t="s">
        <v>107</v>
      </c>
      <c r="F31" s="111" t="s">
        <v>107</v>
      </c>
      <c r="G31" s="111" t="s">
        <v>117</v>
      </c>
      <c r="H31" s="101">
        <v>1</v>
      </c>
      <c r="I31" s="61">
        <f>H33/H31</f>
        <v>25</v>
      </c>
      <c r="J31" s="60">
        <f>I31/I33</f>
        <v>0.15384615384615385</v>
      </c>
      <c r="M31" s="101" t="s">
        <v>166</v>
      </c>
      <c r="N31" s="139" t="s">
        <v>106</v>
      </c>
      <c r="O31" s="139">
        <v>4</v>
      </c>
      <c r="P31" s="111">
        <v>2</v>
      </c>
      <c r="Q31" s="141">
        <f>P31/P33</f>
        <v>6.4516129032258063E-2</v>
      </c>
    </row>
    <row r="32" spans="2:20" x14ac:dyDescent="0.25">
      <c r="B32" s="101" t="s">
        <v>165</v>
      </c>
      <c r="C32" s="111" t="s">
        <v>106</v>
      </c>
      <c r="D32" s="111" t="s">
        <v>106</v>
      </c>
      <c r="E32" s="111" t="s">
        <v>107</v>
      </c>
      <c r="F32" s="111" t="s">
        <v>106</v>
      </c>
      <c r="G32" s="111" t="s">
        <v>136</v>
      </c>
      <c r="H32" s="101">
        <v>3</v>
      </c>
      <c r="I32" s="61">
        <f>H33/H32</f>
        <v>8.3333333333333339</v>
      </c>
      <c r="J32" s="60">
        <f>I32/I33</f>
        <v>5.1282051282051287E-2</v>
      </c>
      <c r="M32" s="101" t="s">
        <v>165</v>
      </c>
      <c r="N32" s="139" t="s">
        <v>106</v>
      </c>
      <c r="O32" s="139">
        <v>6</v>
      </c>
      <c r="P32" s="111">
        <v>3</v>
      </c>
      <c r="Q32" s="141">
        <f>P32/P33</f>
        <v>9.6774193548387094E-2</v>
      </c>
    </row>
    <row r="33" spans="2:19" x14ac:dyDescent="0.25">
      <c r="B33" s="58" t="s">
        <v>10</v>
      </c>
      <c r="C33" s="62"/>
      <c r="D33" s="62"/>
      <c r="E33" s="62"/>
      <c r="F33" s="62"/>
      <c r="G33" s="2"/>
      <c r="H33" s="58">
        <f>SUM(H21:H32)</f>
        <v>25</v>
      </c>
      <c r="I33" s="61">
        <f>SUM(I21:I32)</f>
        <v>162.5</v>
      </c>
      <c r="J33" s="60">
        <f>SUM(J21:J32)</f>
        <v>0.99999999999999989</v>
      </c>
      <c r="M33" s="101" t="s">
        <v>10</v>
      </c>
      <c r="N33" s="67"/>
      <c r="O33" s="67"/>
      <c r="P33" s="111">
        <f>SUM(P21:P32)</f>
        <v>31</v>
      </c>
      <c r="Q33" s="141">
        <f>SUM(Q21:Q32)</f>
        <v>0.99999999999999989</v>
      </c>
    </row>
    <row r="34" spans="2:19" x14ac:dyDescent="0.25">
      <c r="B34" s="167" t="s">
        <v>141</v>
      </c>
      <c r="C34" s="167"/>
      <c r="D34" s="167"/>
      <c r="E34" s="167"/>
      <c r="F34" s="167"/>
      <c r="G34" s="167"/>
      <c r="H34" s="167"/>
      <c r="I34" s="167"/>
      <c r="J34" s="167"/>
      <c r="M34" s="167" t="s">
        <v>80</v>
      </c>
      <c r="N34" s="167"/>
      <c r="O34" s="167"/>
      <c r="P34" s="167"/>
      <c r="Q34" s="167"/>
    </row>
    <row r="36" spans="2:19" x14ac:dyDescent="0.25">
      <c r="B36" s="171" t="s">
        <v>70</v>
      </c>
      <c r="C36" s="172"/>
      <c r="D36" s="173"/>
      <c r="E36" s="166" t="s">
        <v>13</v>
      </c>
      <c r="F36" s="166"/>
      <c r="G36" s="166"/>
      <c r="I36" s="76"/>
      <c r="J36" s="79"/>
      <c r="M36" s="175" t="s">
        <v>83</v>
      </c>
      <c r="N36" s="176"/>
      <c r="O36" s="177"/>
      <c r="P36" s="166" t="s">
        <v>12</v>
      </c>
      <c r="Q36" s="166"/>
      <c r="R36" s="166"/>
      <c r="S36" s="166"/>
    </row>
    <row r="37" spans="2:19" ht="56.25" x14ac:dyDescent="0.25">
      <c r="B37" s="58" t="s">
        <v>195</v>
      </c>
      <c r="C37" s="111" t="s">
        <v>128</v>
      </c>
      <c r="D37" s="111" t="s">
        <v>69</v>
      </c>
      <c r="E37" s="101" t="s">
        <v>196</v>
      </c>
      <c r="F37" s="58" t="s">
        <v>191</v>
      </c>
      <c r="G37" s="58" t="s">
        <v>192</v>
      </c>
      <c r="I37" s="51"/>
      <c r="J37" s="51"/>
      <c r="M37" s="58" t="s">
        <v>195</v>
      </c>
      <c r="N37" s="90" t="s">
        <v>84</v>
      </c>
      <c r="O37" s="90" t="s">
        <v>85</v>
      </c>
      <c r="P37" s="101" t="s">
        <v>143</v>
      </c>
      <c r="Q37" s="58" t="s">
        <v>191</v>
      </c>
      <c r="R37" s="58" t="s">
        <v>194</v>
      </c>
      <c r="S37" s="62" t="s">
        <v>192</v>
      </c>
    </row>
    <row r="38" spans="2:19" x14ac:dyDescent="0.25">
      <c r="B38" s="101" t="s">
        <v>157</v>
      </c>
      <c r="C38" s="111" t="s">
        <v>107</v>
      </c>
      <c r="D38" s="111" t="s">
        <v>107</v>
      </c>
      <c r="E38" s="111" t="s">
        <v>170</v>
      </c>
      <c r="F38" s="101">
        <v>1</v>
      </c>
      <c r="G38" s="103">
        <f>F38/F50</f>
        <v>0.04</v>
      </c>
      <c r="I38" s="51"/>
      <c r="J38" s="51"/>
      <c r="M38" s="101" t="s">
        <v>157</v>
      </c>
      <c r="N38" s="112">
        <v>217.40979999999999</v>
      </c>
      <c r="O38" s="112">
        <v>0.34350818544371464</v>
      </c>
      <c r="P38" s="112" t="s">
        <v>119</v>
      </c>
      <c r="Q38" s="93">
        <v>1</v>
      </c>
      <c r="R38" s="93">
        <f>Q50/Q38</f>
        <v>20</v>
      </c>
      <c r="S38" s="103">
        <f>R38/R50</f>
        <v>0.1111111111111111</v>
      </c>
    </row>
    <row r="39" spans="2:19" x14ac:dyDescent="0.25">
      <c r="B39" s="101" t="s">
        <v>158</v>
      </c>
      <c r="C39" s="111" t="s">
        <v>107</v>
      </c>
      <c r="D39" s="111" t="s">
        <v>106</v>
      </c>
      <c r="E39" s="111" t="s">
        <v>118</v>
      </c>
      <c r="F39" s="101">
        <v>2</v>
      </c>
      <c r="G39" s="103">
        <f>F39/F50</f>
        <v>0.08</v>
      </c>
      <c r="I39" s="51"/>
      <c r="J39" s="51"/>
      <c r="M39" s="101" t="s">
        <v>158</v>
      </c>
      <c r="N39" s="112">
        <v>0</v>
      </c>
      <c r="O39" s="112">
        <v>0</v>
      </c>
      <c r="P39" s="112" t="s">
        <v>119</v>
      </c>
      <c r="Q39" s="93">
        <v>1</v>
      </c>
      <c r="R39" s="93">
        <f>Q50/Q39</f>
        <v>20</v>
      </c>
      <c r="S39" s="103">
        <f>R39/R50</f>
        <v>0.1111111111111111</v>
      </c>
    </row>
    <row r="40" spans="2:19" x14ac:dyDescent="0.25">
      <c r="B40" s="101" t="s">
        <v>171</v>
      </c>
      <c r="C40" s="111" t="s">
        <v>106</v>
      </c>
      <c r="D40" s="111" t="s">
        <v>106</v>
      </c>
      <c r="E40" s="111" t="s">
        <v>118</v>
      </c>
      <c r="F40" s="101">
        <v>3</v>
      </c>
      <c r="G40" s="103">
        <f>F40/F50</f>
        <v>0.12</v>
      </c>
      <c r="I40" s="51"/>
      <c r="J40" s="51"/>
      <c r="M40" s="101" t="s">
        <v>171</v>
      </c>
      <c r="N40" s="112">
        <v>539.44110000000001</v>
      </c>
      <c r="O40" s="112">
        <v>0.38900352224721851</v>
      </c>
      <c r="P40" s="112" t="s">
        <v>119</v>
      </c>
      <c r="Q40" s="93">
        <v>1</v>
      </c>
      <c r="R40" s="93">
        <f>Q50/Q40</f>
        <v>20</v>
      </c>
      <c r="S40" s="103">
        <f>R40/R50</f>
        <v>0.1111111111111111</v>
      </c>
    </row>
    <row r="41" spans="2:19" x14ac:dyDescent="0.25">
      <c r="B41" s="101" t="s">
        <v>172</v>
      </c>
      <c r="C41" s="111" t="s">
        <v>107</v>
      </c>
      <c r="D41" s="111" t="s">
        <v>107</v>
      </c>
      <c r="E41" s="111" t="s">
        <v>170</v>
      </c>
      <c r="F41" s="101">
        <v>1</v>
      </c>
      <c r="G41" s="103">
        <f>F41/F50</f>
        <v>0.04</v>
      </c>
      <c r="I41" s="51"/>
      <c r="J41" s="51"/>
      <c r="M41" s="101" t="s">
        <v>172</v>
      </c>
      <c r="N41" s="112">
        <v>1644.385</v>
      </c>
      <c r="O41" s="112">
        <v>3.0840644973193365</v>
      </c>
      <c r="P41" s="112" t="s">
        <v>120</v>
      </c>
      <c r="Q41" s="93">
        <v>2</v>
      </c>
      <c r="R41" s="93">
        <f>Q50/Q41</f>
        <v>10</v>
      </c>
      <c r="S41" s="103">
        <f>R41/R50</f>
        <v>5.5555555555555552E-2</v>
      </c>
    </row>
    <row r="42" spans="2:19" x14ac:dyDescent="0.25">
      <c r="B42" s="101" t="s">
        <v>159</v>
      </c>
      <c r="C42" s="111" t="s">
        <v>107</v>
      </c>
      <c r="D42" s="111" t="s">
        <v>106</v>
      </c>
      <c r="E42" s="111" t="s">
        <v>118</v>
      </c>
      <c r="F42" s="101">
        <v>2</v>
      </c>
      <c r="G42" s="103">
        <f>F42/F50</f>
        <v>0.08</v>
      </c>
      <c r="I42" s="51"/>
      <c r="J42" s="51"/>
      <c r="M42" s="101" t="s">
        <v>159</v>
      </c>
      <c r="N42" s="112">
        <v>1150.261</v>
      </c>
      <c r="O42" s="112">
        <v>0.2011285544783406</v>
      </c>
      <c r="P42" s="112" t="s">
        <v>119</v>
      </c>
      <c r="Q42" s="93">
        <v>1</v>
      </c>
      <c r="R42" s="93">
        <f>Q50/Q42</f>
        <v>20</v>
      </c>
      <c r="S42" s="103">
        <f>R42/R50</f>
        <v>0.1111111111111111</v>
      </c>
    </row>
    <row r="43" spans="2:19" x14ac:dyDescent="0.25">
      <c r="B43" s="138" t="s">
        <v>160</v>
      </c>
      <c r="C43" s="111" t="s">
        <v>106</v>
      </c>
      <c r="D43" s="111" t="s">
        <v>106</v>
      </c>
      <c r="E43" s="111" t="s">
        <v>118</v>
      </c>
      <c r="F43" s="101">
        <v>3</v>
      </c>
      <c r="G43" s="103">
        <f>F43/F50</f>
        <v>0.12</v>
      </c>
      <c r="I43" s="51"/>
      <c r="J43" s="51"/>
      <c r="M43" s="138" t="s">
        <v>160</v>
      </c>
      <c r="N43" s="112">
        <v>671.55899999999997</v>
      </c>
      <c r="O43" s="112">
        <v>0.29929068323330144</v>
      </c>
      <c r="P43" s="112" t="s">
        <v>119</v>
      </c>
      <c r="Q43" s="93">
        <v>1</v>
      </c>
      <c r="R43" s="93">
        <f>Q50/Q43</f>
        <v>20</v>
      </c>
      <c r="S43" s="103">
        <f>R43/R50</f>
        <v>0.1111111111111111</v>
      </c>
    </row>
    <row r="44" spans="2:19" x14ac:dyDescent="0.25">
      <c r="B44" s="101" t="s">
        <v>161</v>
      </c>
      <c r="C44" s="111" t="s">
        <v>107</v>
      </c>
      <c r="D44" s="111" t="s">
        <v>106</v>
      </c>
      <c r="E44" s="111" t="s">
        <v>118</v>
      </c>
      <c r="F44" s="101">
        <v>2</v>
      </c>
      <c r="G44" s="103">
        <f>F44/F50</f>
        <v>0.08</v>
      </c>
      <c r="I44" s="51"/>
      <c r="J44" s="51"/>
      <c r="M44" s="101" t="s">
        <v>161</v>
      </c>
      <c r="N44" s="112">
        <v>17942.036199999999</v>
      </c>
      <c r="O44" s="112">
        <v>8.3433107819798984</v>
      </c>
      <c r="P44" s="112" t="s">
        <v>121</v>
      </c>
      <c r="Q44" s="93">
        <v>3</v>
      </c>
      <c r="R44" s="93">
        <f>Q50/Q44</f>
        <v>6.666666666666667</v>
      </c>
      <c r="S44" s="103">
        <f>R44/R50</f>
        <v>3.7037037037037042E-2</v>
      </c>
    </row>
    <row r="45" spans="2:19" x14ac:dyDescent="0.25">
      <c r="B45" s="101" t="s">
        <v>177</v>
      </c>
      <c r="C45" s="111" t="s">
        <v>107</v>
      </c>
      <c r="D45" s="111" t="s">
        <v>106</v>
      </c>
      <c r="E45" s="111" t="s">
        <v>118</v>
      </c>
      <c r="F45" s="101">
        <v>2</v>
      </c>
      <c r="G45" s="103">
        <f>F45/F50</f>
        <v>0.08</v>
      </c>
      <c r="I45" s="51"/>
      <c r="J45" s="51"/>
      <c r="M45" s="101" t="s">
        <v>177</v>
      </c>
      <c r="N45" s="112">
        <v>5938.97</v>
      </c>
      <c r="O45" s="112">
        <v>5.0811008189092171</v>
      </c>
      <c r="P45" s="112" t="s">
        <v>121</v>
      </c>
      <c r="Q45" s="93">
        <v>3</v>
      </c>
      <c r="R45" s="93">
        <f>Q50/Q45</f>
        <v>6.666666666666667</v>
      </c>
      <c r="S45" s="103">
        <f>R45/R50</f>
        <v>3.7037037037037042E-2</v>
      </c>
    </row>
    <row r="46" spans="2:19" x14ac:dyDescent="0.25">
      <c r="B46" s="101" t="s">
        <v>163</v>
      </c>
      <c r="C46" s="111" t="s">
        <v>107</v>
      </c>
      <c r="D46" s="111" t="s">
        <v>106</v>
      </c>
      <c r="E46" s="111" t="s">
        <v>118</v>
      </c>
      <c r="F46" s="101">
        <v>2</v>
      </c>
      <c r="G46" s="103">
        <f>F46/F50</f>
        <v>0.08</v>
      </c>
      <c r="I46" s="51"/>
      <c r="J46" s="51"/>
      <c r="M46" s="101" t="s">
        <v>163</v>
      </c>
      <c r="N46" s="112">
        <v>9589.5298000000003</v>
      </c>
      <c r="O46" s="112">
        <v>1.5477577201066199</v>
      </c>
      <c r="P46" s="112" t="s">
        <v>120</v>
      </c>
      <c r="Q46" s="93">
        <v>2</v>
      </c>
      <c r="R46" s="93">
        <f>Q50/Q46</f>
        <v>10</v>
      </c>
      <c r="S46" s="103">
        <f>R46/R50</f>
        <v>5.5555555555555552E-2</v>
      </c>
    </row>
    <row r="47" spans="2:19" x14ac:dyDescent="0.25">
      <c r="B47" s="101" t="s">
        <v>164</v>
      </c>
      <c r="C47" s="111" t="s">
        <v>106</v>
      </c>
      <c r="D47" s="111" t="s">
        <v>106</v>
      </c>
      <c r="E47" s="111" t="s">
        <v>118</v>
      </c>
      <c r="F47" s="101">
        <v>2</v>
      </c>
      <c r="G47" s="103">
        <f>F47/F50</f>
        <v>0.08</v>
      </c>
      <c r="I47" s="51"/>
      <c r="J47" s="51"/>
      <c r="M47" s="101" t="s">
        <v>164</v>
      </c>
      <c r="N47" s="112">
        <v>8562.0499999999993</v>
      </c>
      <c r="O47" s="112">
        <v>8.1954814171736281</v>
      </c>
      <c r="P47" s="112" t="s">
        <v>121</v>
      </c>
      <c r="Q47" s="93">
        <v>3</v>
      </c>
      <c r="R47" s="93">
        <f>Q50/Q47</f>
        <v>6.666666666666667</v>
      </c>
      <c r="S47" s="103">
        <f>R47/R50</f>
        <v>3.7037037037037042E-2</v>
      </c>
    </row>
    <row r="48" spans="2:19" x14ac:dyDescent="0.25">
      <c r="B48" s="101" t="s">
        <v>166</v>
      </c>
      <c r="C48" s="111" t="s">
        <v>107</v>
      </c>
      <c r="D48" s="111" t="s">
        <v>106</v>
      </c>
      <c r="E48" s="111" t="s">
        <v>118</v>
      </c>
      <c r="F48" s="101">
        <v>2</v>
      </c>
      <c r="G48" s="103">
        <f>F48/F50</f>
        <v>0.08</v>
      </c>
      <c r="I48" s="51"/>
      <c r="J48" s="51"/>
      <c r="M48" s="101" t="s">
        <v>166</v>
      </c>
      <c r="N48" s="112">
        <v>79.542100000000005</v>
      </c>
      <c r="O48" s="112">
        <v>0.13926275348334069</v>
      </c>
      <c r="P48" s="112" t="s">
        <v>119</v>
      </c>
      <c r="Q48" s="93">
        <v>1</v>
      </c>
      <c r="R48" s="93">
        <f>Q50/Q48</f>
        <v>20</v>
      </c>
      <c r="S48" s="103">
        <f>R48/R50</f>
        <v>0.1111111111111111</v>
      </c>
    </row>
    <row r="49" spans="2:19" x14ac:dyDescent="0.25">
      <c r="B49" s="101" t="s">
        <v>165</v>
      </c>
      <c r="C49" s="111" t="s">
        <v>106</v>
      </c>
      <c r="D49" s="111" t="s">
        <v>106</v>
      </c>
      <c r="E49" s="111" t="s">
        <v>118</v>
      </c>
      <c r="F49" s="101">
        <v>3</v>
      </c>
      <c r="G49" s="103">
        <f>F49/F50</f>
        <v>0.12</v>
      </c>
      <c r="I49" s="51"/>
      <c r="J49" s="51"/>
      <c r="M49" s="101" t="s">
        <v>165</v>
      </c>
      <c r="N49" s="112">
        <v>1211.0885000000001</v>
      </c>
      <c r="O49" s="112">
        <v>0.49855314867499401</v>
      </c>
      <c r="P49" s="112" t="s">
        <v>119</v>
      </c>
      <c r="Q49" s="93">
        <v>1</v>
      </c>
      <c r="R49" s="93">
        <f>Q50/Q49</f>
        <v>20</v>
      </c>
      <c r="S49" s="103">
        <f>R49/R50</f>
        <v>0.1111111111111111</v>
      </c>
    </row>
    <row r="50" spans="2:19" x14ac:dyDescent="0.25">
      <c r="B50" s="101" t="s">
        <v>10</v>
      </c>
      <c r="C50" s="67"/>
      <c r="D50" s="67"/>
      <c r="E50" s="67"/>
      <c r="F50" s="101">
        <f>SUM(F38:F49)</f>
        <v>25</v>
      </c>
      <c r="G50" s="103">
        <f>SUM(G38:G49)</f>
        <v>0.99999999999999978</v>
      </c>
      <c r="I50" s="51"/>
      <c r="J50" s="51"/>
      <c r="M50" s="62" t="s">
        <v>10</v>
      </c>
      <c r="N50" s="97"/>
      <c r="O50" s="97"/>
      <c r="P50" s="2"/>
      <c r="Q50" s="59">
        <f>SUM(Q38:Q49)</f>
        <v>20</v>
      </c>
      <c r="R50" s="59">
        <f>SUM(R38:R49)</f>
        <v>180</v>
      </c>
      <c r="S50" s="60">
        <f>SUM(S38:S49)</f>
        <v>1.0000000000000002</v>
      </c>
    </row>
    <row r="51" spans="2:19" ht="26.25" customHeight="1" x14ac:dyDescent="0.25">
      <c r="B51" s="168" t="s">
        <v>141</v>
      </c>
      <c r="C51" s="169"/>
      <c r="D51" s="169"/>
      <c r="E51" s="169"/>
      <c r="F51" s="169"/>
      <c r="G51" s="170"/>
      <c r="M51" s="167" t="s">
        <v>141</v>
      </c>
      <c r="N51" s="167"/>
      <c r="O51" s="167"/>
      <c r="P51" s="167"/>
      <c r="Q51" s="167"/>
      <c r="R51" s="167"/>
      <c r="S51" s="167"/>
    </row>
    <row r="53" spans="2:19" ht="15" customHeight="1" x14ac:dyDescent="0.25">
      <c r="B53" s="166" t="s">
        <v>77</v>
      </c>
      <c r="C53" s="166"/>
      <c r="D53" s="166"/>
      <c r="E53" s="163" t="s">
        <v>13</v>
      </c>
      <c r="F53" s="165"/>
      <c r="M53" s="175" t="s">
        <v>86</v>
      </c>
      <c r="N53" s="177"/>
      <c r="O53" s="166" t="s">
        <v>13</v>
      </c>
      <c r="P53" s="166"/>
    </row>
    <row r="54" spans="2:19" ht="22.5" x14ac:dyDescent="0.25">
      <c r="B54" s="58" t="s">
        <v>195</v>
      </c>
      <c r="C54" s="111" t="s">
        <v>75</v>
      </c>
      <c r="D54" s="111" t="s">
        <v>76</v>
      </c>
      <c r="E54" s="58" t="s">
        <v>191</v>
      </c>
      <c r="F54" s="58" t="s">
        <v>192</v>
      </c>
      <c r="M54" s="58" t="s">
        <v>195</v>
      </c>
      <c r="N54" s="90" t="s">
        <v>85</v>
      </c>
      <c r="O54" s="58" t="s">
        <v>191</v>
      </c>
      <c r="P54" s="62" t="s">
        <v>192</v>
      </c>
    </row>
    <row r="55" spans="2:19" x14ac:dyDescent="0.25">
      <c r="B55" s="101" t="s">
        <v>157</v>
      </c>
      <c r="C55" s="111" t="s">
        <v>106</v>
      </c>
      <c r="D55" s="111" t="s">
        <v>107</v>
      </c>
      <c r="E55" s="101">
        <v>1</v>
      </c>
      <c r="F55" s="103">
        <f>E55/E67</f>
        <v>5.2631578947368418E-2</v>
      </c>
      <c r="M55" s="101" t="s">
        <v>157</v>
      </c>
      <c r="N55" s="140">
        <v>1</v>
      </c>
      <c r="O55" s="58">
        <v>3</v>
      </c>
      <c r="P55" s="60">
        <f>O55/O67</f>
        <v>9.6774193548387094E-2</v>
      </c>
    </row>
    <row r="56" spans="2:19" x14ac:dyDescent="0.25">
      <c r="B56" s="101" t="s">
        <v>158</v>
      </c>
      <c r="C56" s="111" t="s">
        <v>106</v>
      </c>
      <c r="D56" s="111" t="s">
        <v>106</v>
      </c>
      <c r="E56" s="101">
        <v>3</v>
      </c>
      <c r="F56" s="103">
        <f>E56/E67</f>
        <v>0.15789473684210525</v>
      </c>
      <c r="M56" s="101" t="s">
        <v>158</v>
      </c>
      <c r="N56" s="140">
        <v>0.72425996071510168</v>
      </c>
      <c r="O56" s="58">
        <v>3</v>
      </c>
      <c r="P56" s="60">
        <f>O56/O67</f>
        <v>9.6774193548387094E-2</v>
      </c>
    </row>
    <row r="57" spans="2:19" x14ac:dyDescent="0.25">
      <c r="B57" s="101" t="s">
        <v>171</v>
      </c>
      <c r="C57" s="111" t="s">
        <v>106</v>
      </c>
      <c r="D57" s="111" t="s">
        <v>107</v>
      </c>
      <c r="E57" s="101">
        <v>2</v>
      </c>
      <c r="F57" s="103">
        <f>E57/E67</f>
        <v>0.10526315789473684</v>
      </c>
      <c r="M57" s="101" t="s">
        <v>171</v>
      </c>
      <c r="N57" s="140">
        <v>0.46435599547278827</v>
      </c>
      <c r="O57" s="58">
        <v>2</v>
      </c>
      <c r="P57" s="60">
        <f>O57/O67</f>
        <v>6.4516129032258063E-2</v>
      </c>
    </row>
    <row r="58" spans="2:19" x14ac:dyDescent="0.25">
      <c r="B58" s="101" t="s">
        <v>172</v>
      </c>
      <c r="C58" s="139" t="s">
        <v>106</v>
      </c>
      <c r="D58" s="111" t="s">
        <v>107</v>
      </c>
      <c r="E58" s="101">
        <v>2</v>
      </c>
      <c r="F58" s="103">
        <f>E58/E67</f>
        <v>0.10526315789473684</v>
      </c>
      <c r="M58" s="101" t="s">
        <v>172</v>
      </c>
      <c r="N58" s="140">
        <v>1</v>
      </c>
      <c r="O58" s="58">
        <v>3</v>
      </c>
      <c r="P58" s="60">
        <f>O58/O67</f>
        <v>9.6774193548387094E-2</v>
      </c>
    </row>
    <row r="59" spans="2:19" x14ac:dyDescent="0.25">
      <c r="B59" s="101" t="s">
        <v>159</v>
      </c>
      <c r="C59" s="111" t="s">
        <v>107</v>
      </c>
      <c r="D59" s="111" t="s">
        <v>106</v>
      </c>
      <c r="E59" s="101">
        <v>2</v>
      </c>
      <c r="F59" s="103">
        <f>E59/E67</f>
        <v>0.10526315789473684</v>
      </c>
      <c r="M59" s="101" t="s">
        <v>159</v>
      </c>
      <c r="N59" s="140">
        <v>0.42459551471788815</v>
      </c>
      <c r="O59" s="58">
        <v>2</v>
      </c>
      <c r="P59" s="60">
        <f>O59/O67</f>
        <v>6.4516129032258063E-2</v>
      </c>
    </row>
    <row r="60" spans="2:19" x14ac:dyDescent="0.25">
      <c r="B60" s="138" t="s">
        <v>160</v>
      </c>
      <c r="C60" s="111" t="s">
        <v>106</v>
      </c>
      <c r="D60" s="111" t="s">
        <v>106</v>
      </c>
      <c r="E60" s="101">
        <v>2</v>
      </c>
      <c r="F60" s="103">
        <f>E60/E67</f>
        <v>0.10526315789473684</v>
      </c>
      <c r="M60" s="138" t="s">
        <v>160</v>
      </c>
      <c r="N60" s="140">
        <v>0.87284044421620421</v>
      </c>
      <c r="O60" s="58">
        <v>3</v>
      </c>
      <c r="P60" s="60">
        <f>O60/O67</f>
        <v>9.6774193548387094E-2</v>
      </c>
    </row>
    <row r="61" spans="2:19" x14ac:dyDescent="0.25">
      <c r="B61" s="101" t="s">
        <v>161</v>
      </c>
      <c r="C61" s="111" t="s">
        <v>106</v>
      </c>
      <c r="D61" s="111" t="s">
        <v>107</v>
      </c>
      <c r="E61" s="101">
        <v>1</v>
      </c>
      <c r="F61" s="103">
        <f>E61/E67</f>
        <v>5.2631578947368418E-2</v>
      </c>
      <c r="M61" s="101" t="s">
        <v>161</v>
      </c>
      <c r="N61" s="140">
        <v>0.69091039464124482</v>
      </c>
      <c r="O61" s="58">
        <v>2</v>
      </c>
      <c r="P61" s="60">
        <f>O61/O67</f>
        <v>6.4516129032258063E-2</v>
      </c>
    </row>
    <row r="62" spans="2:19" x14ac:dyDescent="0.25">
      <c r="B62" s="101" t="s">
        <v>177</v>
      </c>
      <c r="C62" s="111" t="s">
        <v>106</v>
      </c>
      <c r="D62" s="111" t="s">
        <v>106</v>
      </c>
      <c r="E62" s="101">
        <v>2</v>
      </c>
      <c r="F62" s="103">
        <f>E62/E67</f>
        <v>0.10526315789473684</v>
      </c>
      <c r="M62" s="101" t="s">
        <v>177</v>
      </c>
      <c r="N62" s="140">
        <v>0.89069400966928369</v>
      </c>
      <c r="O62" s="58">
        <v>3</v>
      </c>
      <c r="P62" s="60">
        <f>O62/O67</f>
        <v>9.6774193548387094E-2</v>
      </c>
    </row>
    <row r="63" spans="2:19" x14ac:dyDescent="0.25">
      <c r="B63" s="101" t="s">
        <v>163</v>
      </c>
      <c r="C63" s="111" t="s">
        <v>106</v>
      </c>
      <c r="D63" s="111" t="s">
        <v>107</v>
      </c>
      <c r="E63" s="101">
        <v>1</v>
      </c>
      <c r="F63" s="103">
        <f>E63/E67</f>
        <v>5.2631578947368418E-2</v>
      </c>
      <c r="M63" s="101" t="s">
        <v>163</v>
      </c>
      <c r="N63" s="140">
        <v>0.4661027505858687</v>
      </c>
      <c r="O63" s="58">
        <v>2</v>
      </c>
      <c r="P63" s="60">
        <f>O63/O67</f>
        <v>6.4516129032258063E-2</v>
      </c>
    </row>
    <row r="64" spans="2:19" x14ac:dyDescent="0.25">
      <c r="B64" s="101" t="s">
        <v>164</v>
      </c>
      <c r="C64" s="139" t="s">
        <v>107</v>
      </c>
      <c r="D64" s="111" t="s">
        <v>107</v>
      </c>
      <c r="E64" s="101">
        <v>1</v>
      </c>
      <c r="F64" s="103">
        <f>E64/E67</f>
        <v>5.2631578947368418E-2</v>
      </c>
      <c r="M64" s="101" t="s">
        <v>164</v>
      </c>
      <c r="N64" s="140">
        <v>0.53290631313544645</v>
      </c>
      <c r="O64" s="58">
        <v>2</v>
      </c>
      <c r="P64" s="60">
        <f>O64/O67</f>
        <v>6.4516129032258063E-2</v>
      </c>
    </row>
    <row r="65" spans="2:18" x14ac:dyDescent="0.25">
      <c r="B65" s="101" t="s">
        <v>166</v>
      </c>
      <c r="C65" s="111" t="s">
        <v>107</v>
      </c>
      <c r="D65" s="111" t="s">
        <v>107</v>
      </c>
      <c r="E65" s="101">
        <v>1</v>
      </c>
      <c r="F65" s="103">
        <f>E65/E67</f>
        <v>5.2631578947368418E-2</v>
      </c>
      <c r="M65" s="101" t="s">
        <v>166</v>
      </c>
      <c r="N65" s="140">
        <v>0.81458687287889908</v>
      </c>
      <c r="O65" s="58">
        <v>3</v>
      </c>
      <c r="P65" s="60">
        <f>O65/O67</f>
        <v>9.6774193548387094E-2</v>
      </c>
    </row>
    <row r="66" spans="2:18" x14ac:dyDescent="0.25">
      <c r="B66" s="101" t="s">
        <v>165</v>
      </c>
      <c r="C66" s="111" t="s">
        <v>106</v>
      </c>
      <c r="D66" s="111" t="s">
        <v>107</v>
      </c>
      <c r="E66" s="101">
        <v>1</v>
      </c>
      <c r="F66" s="103">
        <f>E66/E67</f>
        <v>5.2631578947368418E-2</v>
      </c>
      <c r="M66" s="101" t="s">
        <v>165</v>
      </c>
      <c r="N66" s="140">
        <v>1</v>
      </c>
      <c r="O66" s="101">
        <v>3</v>
      </c>
      <c r="P66" s="103">
        <f>O66/O67</f>
        <v>9.6774193548387094E-2</v>
      </c>
    </row>
    <row r="67" spans="2:18" x14ac:dyDescent="0.25">
      <c r="B67" s="101" t="s">
        <v>10</v>
      </c>
      <c r="C67" s="67"/>
      <c r="D67" s="67"/>
      <c r="E67" s="101">
        <f>SUM(E55:E66)</f>
        <v>19</v>
      </c>
      <c r="F67" s="103">
        <f>SUM(F55:F66)</f>
        <v>0.99999999999999978</v>
      </c>
      <c r="M67" s="62" t="s">
        <v>10</v>
      </c>
      <c r="N67" s="2"/>
      <c r="O67" s="58">
        <f>SUM(O55:O66)</f>
        <v>31</v>
      </c>
      <c r="P67" s="60">
        <f>SUM(P55:P66)</f>
        <v>1</v>
      </c>
    </row>
    <row r="68" spans="2:18" ht="27" customHeight="1" x14ac:dyDescent="0.25">
      <c r="B68" s="168" t="s">
        <v>141</v>
      </c>
      <c r="C68" s="169"/>
      <c r="D68" s="169"/>
      <c r="E68" s="169"/>
      <c r="F68" s="170"/>
      <c r="G68" s="89"/>
      <c r="H68" s="89"/>
      <c r="I68" s="89"/>
      <c r="J68" s="89"/>
      <c r="M68" s="167" t="s">
        <v>141</v>
      </c>
      <c r="N68" s="167"/>
      <c r="O68" s="167"/>
      <c r="P68" s="167"/>
    </row>
    <row r="70" spans="2:18" ht="15" customHeight="1" x14ac:dyDescent="0.25">
      <c r="M70" s="175" t="s">
        <v>87</v>
      </c>
      <c r="N70" s="177"/>
      <c r="O70" s="166" t="s">
        <v>12</v>
      </c>
      <c r="P70" s="166"/>
      <c r="Q70" s="166"/>
    </row>
    <row r="71" spans="2:18" x14ac:dyDescent="0.25">
      <c r="M71" s="58" t="s">
        <v>195</v>
      </c>
      <c r="N71" s="111" t="s">
        <v>197</v>
      </c>
      <c r="O71" s="58" t="s">
        <v>191</v>
      </c>
      <c r="P71" s="58" t="s">
        <v>194</v>
      </c>
      <c r="Q71" s="62" t="s">
        <v>192</v>
      </c>
    </row>
    <row r="72" spans="2:18" x14ac:dyDescent="0.25">
      <c r="M72" s="101" t="s">
        <v>157</v>
      </c>
      <c r="N72" s="139" t="s">
        <v>106</v>
      </c>
      <c r="O72" s="93">
        <v>1</v>
      </c>
      <c r="P72" s="101">
        <f>O84/O72</f>
        <v>12</v>
      </c>
      <c r="Q72" s="103">
        <f>P72/P84</f>
        <v>8.3333333333333329E-2</v>
      </c>
    </row>
    <row r="73" spans="2:18" x14ac:dyDescent="0.25">
      <c r="M73" s="101" t="s">
        <v>158</v>
      </c>
      <c r="N73" s="139" t="s">
        <v>106</v>
      </c>
      <c r="O73" s="93">
        <v>1</v>
      </c>
      <c r="P73" s="101">
        <f>O84/O73</f>
        <v>12</v>
      </c>
      <c r="Q73" s="103">
        <f>P73/P84</f>
        <v>8.3333333333333329E-2</v>
      </c>
    </row>
    <row r="74" spans="2:18" x14ac:dyDescent="0.25">
      <c r="M74" s="101" t="s">
        <v>171</v>
      </c>
      <c r="N74" s="139" t="s">
        <v>107</v>
      </c>
      <c r="O74" s="93">
        <v>1</v>
      </c>
      <c r="P74" s="101">
        <f>O84/O74</f>
        <v>12</v>
      </c>
      <c r="Q74" s="103">
        <f>P74/P84</f>
        <v>8.3333333333333329E-2</v>
      </c>
    </row>
    <row r="75" spans="2:18" x14ac:dyDescent="0.25">
      <c r="M75" s="101" t="s">
        <v>172</v>
      </c>
      <c r="N75" s="139" t="s">
        <v>107</v>
      </c>
      <c r="O75" s="93">
        <v>1</v>
      </c>
      <c r="P75" s="101">
        <f>O84/O75</f>
        <v>12</v>
      </c>
      <c r="Q75" s="103">
        <f>P75/P84</f>
        <v>8.3333333333333329E-2</v>
      </c>
    </row>
    <row r="76" spans="2:18" x14ac:dyDescent="0.25">
      <c r="M76" s="101" t="s">
        <v>159</v>
      </c>
      <c r="N76" s="139" t="s">
        <v>106</v>
      </c>
      <c r="O76" s="93">
        <v>1</v>
      </c>
      <c r="P76" s="101">
        <f>O84/O76</f>
        <v>12</v>
      </c>
      <c r="Q76" s="103">
        <f>P76/P84</f>
        <v>8.3333333333333329E-2</v>
      </c>
    </row>
    <row r="77" spans="2:18" x14ac:dyDescent="0.25">
      <c r="M77" s="138" t="s">
        <v>160</v>
      </c>
      <c r="N77" s="139" t="s">
        <v>107</v>
      </c>
      <c r="O77" s="93">
        <v>1</v>
      </c>
      <c r="P77" s="101">
        <f>O84/O77</f>
        <v>12</v>
      </c>
      <c r="Q77" s="103">
        <f>P77/P84</f>
        <v>8.3333333333333329E-2</v>
      </c>
    </row>
    <row r="78" spans="2:18" x14ac:dyDescent="0.25">
      <c r="M78" s="101" t="s">
        <v>161</v>
      </c>
      <c r="N78" s="139" t="s">
        <v>107</v>
      </c>
      <c r="O78" s="93">
        <v>1</v>
      </c>
      <c r="P78" s="101">
        <f>O84/O78</f>
        <v>12</v>
      </c>
      <c r="Q78" s="103">
        <f>P78/P84</f>
        <v>8.3333333333333329E-2</v>
      </c>
    </row>
    <row r="79" spans="2:18" x14ac:dyDescent="0.25">
      <c r="M79" s="101" t="s">
        <v>177</v>
      </c>
      <c r="N79" s="139" t="s">
        <v>107</v>
      </c>
      <c r="O79" s="93">
        <v>1</v>
      </c>
      <c r="P79" s="101">
        <f>O84/O79</f>
        <v>12</v>
      </c>
      <c r="Q79" s="103">
        <f>P79/P84</f>
        <v>8.3333333333333329E-2</v>
      </c>
      <c r="R79" s="152"/>
    </row>
    <row r="80" spans="2:18" x14ac:dyDescent="0.25">
      <c r="M80" s="101" t="s">
        <v>163</v>
      </c>
      <c r="N80" s="139" t="s">
        <v>106</v>
      </c>
      <c r="O80" s="93">
        <v>1</v>
      </c>
      <c r="P80" s="101">
        <f>O84/O80</f>
        <v>12</v>
      </c>
      <c r="Q80" s="103">
        <f>P80/P84</f>
        <v>8.3333333333333329E-2</v>
      </c>
    </row>
    <row r="81" spans="13:17" x14ac:dyDescent="0.25">
      <c r="M81" s="101" t="s">
        <v>164</v>
      </c>
      <c r="N81" s="139" t="s">
        <v>107</v>
      </c>
      <c r="O81" s="93">
        <v>1</v>
      </c>
      <c r="P81" s="101">
        <f>O84/O81</f>
        <v>12</v>
      </c>
      <c r="Q81" s="103">
        <f>P81/P84</f>
        <v>8.3333333333333329E-2</v>
      </c>
    </row>
    <row r="82" spans="13:17" x14ac:dyDescent="0.25">
      <c r="M82" s="101" t="s">
        <v>166</v>
      </c>
      <c r="N82" s="139" t="s">
        <v>107</v>
      </c>
      <c r="O82" s="93">
        <v>1</v>
      </c>
      <c r="P82" s="101">
        <f>O84/O82</f>
        <v>12</v>
      </c>
      <c r="Q82" s="103">
        <f>P82/P84</f>
        <v>8.3333333333333329E-2</v>
      </c>
    </row>
    <row r="83" spans="13:17" x14ac:dyDescent="0.25">
      <c r="M83" s="101" t="s">
        <v>165</v>
      </c>
      <c r="N83" s="139" t="s">
        <v>107</v>
      </c>
      <c r="O83" s="93">
        <v>1</v>
      </c>
      <c r="P83" s="101">
        <f>O84/O83</f>
        <v>12</v>
      </c>
      <c r="Q83" s="103">
        <f>P83/P84</f>
        <v>8.3333333333333329E-2</v>
      </c>
    </row>
    <row r="84" spans="13:17" x14ac:dyDescent="0.25">
      <c r="M84" s="111" t="s">
        <v>10</v>
      </c>
      <c r="N84" s="67"/>
      <c r="O84" s="93">
        <f>SUM(O72:O83)</f>
        <v>12</v>
      </c>
      <c r="P84" s="101">
        <f>SUM(P72:P83)</f>
        <v>144</v>
      </c>
      <c r="Q84" s="103">
        <f>SUM(Q72:Q83)</f>
        <v>1</v>
      </c>
    </row>
    <row r="85" spans="13:17" x14ac:dyDescent="0.25">
      <c r="M85" s="178" t="s">
        <v>141</v>
      </c>
      <c r="N85" s="179"/>
      <c r="O85" s="179"/>
      <c r="P85" s="179"/>
      <c r="Q85" s="180"/>
    </row>
    <row r="88" spans="13:17" x14ac:dyDescent="0.25">
      <c r="M88" s="175" t="s">
        <v>198</v>
      </c>
      <c r="N88" s="177"/>
      <c r="O88" s="166" t="s">
        <v>12</v>
      </c>
      <c r="P88" s="166"/>
    </row>
    <row r="89" spans="13:17" x14ac:dyDescent="0.25">
      <c r="M89" s="58" t="s">
        <v>195</v>
      </c>
      <c r="N89" s="101" t="s">
        <v>39</v>
      </c>
      <c r="O89" s="58" t="s">
        <v>194</v>
      </c>
      <c r="P89" s="62" t="s">
        <v>192</v>
      </c>
    </row>
    <row r="90" spans="13:17" x14ac:dyDescent="0.25">
      <c r="M90" s="101" t="s">
        <v>157</v>
      </c>
      <c r="N90" s="93">
        <v>3182145.4121966944</v>
      </c>
      <c r="O90" s="93">
        <f>N102/N90</f>
        <v>32.681237306965222</v>
      </c>
      <c r="P90" s="60">
        <f>O90/O102</f>
        <v>0.13248374020901207</v>
      </c>
    </row>
    <row r="91" spans="13:17" x14ac:dyDescent="0.25">
      <c r="M91" s="101" t="s">
        <v>158</v>
      </c>
      <c r="N91" s="93">
        <v>3249594.26</v>
      </c>
      <c r="O91" s="93">
        <f>N102/N91</f>
        <v>32.002902836636245</v>
      </c>
      <c r="P91" s="60">
        <f>O91/O102</f>
        <v>0.12973389671631394</v>
      </c>
    </row>
    <row r="92" spans="13:17" x14ac:dyDescent="0.25">
      <c r="M92" s="101" t="s">
        <v>171</v>
      </c>
      <c r="N92" s="93">
        <v>5016977.4446376665</v>
      </c>
      <c r="O92" s="93">
        <f>N102/N92</f>
        <v>20.728905104491979</v>
      </c>
      <c r="P92" s="60">
        <f>O92/O102</f>
        <v>8.4031178283922675E-2</v>
      </c>
    </row>
    <row r="93" spans="13:17" x14ac:dyDescent="0.25">
      <c r="M93" s="101" t="s">
        <v>172</v>
      </c>
      <c r="N93" s="93">
        <v>2312810.2947438336</v>
      </c>
      <c r="O93" s="93">
        <f>N102/N93</f>
        <v>44.965404035781269</v>
      </c>
      <c r="P93" s="60">
        <f>O93/O102</f>
        <v>0.18228149842417618</v>
      </c>
    </row>
    <row r="94" spans="13:17" x14ac:dyDescent="0.25">
      <c r="M94" s="101" t="s">
        <v>159</v>
      </c>
      <c r="N94" s="93">
        <v>11895471.925836831</v>
      </c>
      <c r="O94" s="93">
        <f>N102/N94</f>
        <v>8.7425240469351806</v>
      </c>
      <c r="P94" s="60">
        <f>O94/O102</f>
        <v>3.5440588547066727E-2</v>
      </c>
    </row>
    <row r="95" spans="13:17" x14ac:dyDescent="0.25">
      <c r="M95" s="138" t="s">
        <v>160</v>
      </c>
      <c r="N95" s="93">
        <v>7127380.193931222</v>
      </c>
      <c r="O95" s="93">
        <f>N102/N95</f>
        <v>14.591118550097988</v>
      </c>
      <c r="P95" s="60">
        <f>O95/O102</f>
        <v>5.9149717655827189E-2</v>
      </c>
    </row>
    <row r="96" spans="13:17" x14ac:dyDescent="0.25">
      <c r="M96" s="101" t="s">
        <v>161</v>
      </c>
      <c r="N96" s="93">
        <v>7449035.8543677516</v>
      </c>
      <c r="O96" s="93">
        <f>N102/N96</f>
        <v>13.961061725900057</v>
      </c>
      <c r="P96" s="60">
        <f>O96/O102</f>
        <v>5.6595582883329949E-2</v>
      </c>
    </row>
    <row r="97" spans="13:16" x14ac:dyDescent="0.25">
      <c r="M97" s="101" t="s">
        <v>162</v>
      </c>
      <c r="N97" s="93">
        <v>6080706.3897540001</v>
      </c>
      <c r="O97" s="93">
        <f>N102/N97</f>
        <v>17.102692137299218</v>
      </c>
      <c r="P97" s="60">
        <f>O97/O102</f>
        <v>6.9331176194781227E-2</v>
      </c>
    </row>
    <row r="98" spans="13:16" x14ac:dyDescent="0.25">
      <c r="M98" s="101" t="s">
        <v>183</v>
      </c>
      <c r="N98" s="93">
        <v>35860008.689999998</v>
      </c>
      <c r="O98" s="93">
        <f>N102/N98</f>
        <v>2.9000676006604404</v>
      </c>
      <c r="P98" s="60">
        <f>O98/O102</f>
        <v>1.1756341994817475E-2</v>
      </c>
    </row>
    <row r="99" spans="13:16" x14ac:dyDescent="0.25">
      <c r="M99" s="101" t="s">
        <v>164</v>
      </c>
      <c r="N99" s="93">
        <v>5086644.5749125835</v>
      </c>
      <c r="O99" s="93">
        <f>N102/N99</f>
        <v>20.445000201937262</v>
      </c>
      <c r="P99" s="60">
        <f>O99/O102</f>
        <v>8.2880279895320125E-2</v>
      </c>
    </row>
    <row r="100" spans="13:16" x14ac:dyDescent="0.25">
      <c r="M100" s="101" t="s">
        <v>166</v>
      </c>
      <c r="N100" s="93">
        <v>3379373.504317611</v>
      </c>
      <c r="O100" s="93">
        <f>N102/N100</f>
        <v>30.773884339331293</v>
      </c>
      <c r="P100" s="60">
        <f>O100/O102</f>
        <v>0.12475168120899845</v>
      </c>
    </row>
    <row r="101" spans="13:16" x14ac:dyDescent="0.25">
      <c r="M101" s="101" t="s">
        <v>165</v>
      </c>
      <c r="N101" s="93">
        <v>13356300.816572666</v>
      </c>
      <c r="O101" s="93">
        <f>N102/N101</f>
        <v>7.7863212868214786</v>
      </c>
      <c r="P101" s="60">
        <f>O101/O102</f>
        <v>3.1564317986433915E-2</v>
      </c>
    </row>
    <row r="102" spans="13:16" x14ac:dyDescent="0.25">
      <c r="M102" s="101" t="s">
        <v>10</v>
      </c>
      <c r="N102" s="93">
        <f>SUM(N90:N101)</f>
        <v>103996449.36127084</v>
      </c>
      <c r="O102" s="93">
        <f>SUM(O90:O101)</f>
        <v>246.68111917285765</v>
      </c>
      <c r="P102" s="60">
        <f>SUM(P90:P101)</f>
        <v>1</v>
      </c>
    </row>
    <row r="103" spans="13:16" x14ac:dyDescent="0.25">
      <c r="M103" s="167" t="s">
        <v>80</v>
      </c>
      <c r="N103" s="167"/>
      <c r="O103" s="167"/>
      <c r="P103" s="167"/>
    </row>
  </sheetData>
  <mergeCells count="30">
    <mergeCell ref="O88:P88"/>
    <mergeCell ref="M88:N88"/>
    <mergeCell ref="M85:Q85"/>
    <mergeCell ref="M103:P103"/>
    <mergeCell ref="O53:P53"/>
    <mergeCell ref="M53:N53"/>
    <mergeCell ref="M68:P68"/>
    <mergeCell ref="O70:Q70"/>
    <mergeCell ref="M70:N70"/>
    <mergeCell ref="B68:F68"/>
    <mergeCell ref="B53:D53"/>
    <mergeCell ref="M2:P2"/>
    <mergeCell ref="M19:O19"/>
    <mergeCell ref="P19:Q19"/>
    <mergeCell ref="B36:D36"/>
    <mergeCell ref="B2:F2"/>
    <mergeCell ref="B19:F19"/>
    <mergeCell ref="G2:I2"/>
    <mergeCell ref="B17:I17"/>
    <mergeCell ref="M34:Q34"/>
    <mergeCell ref="M36:O36"/>
    <mergeCell ref="E53:F53"/>
    <mergeCell ref="B51:G51"/>
    <mergeCell ref="M51:S51"/>
    <mergeCell ref="G19:J19"/>
    <mergeCell ref="Q2:T2"/>
    <mergeCell ref="E36:G36"/>
    <mergeCell ref="P36:S36"/>
    <mergeCell ref="B34:J34"/>
    <mergeCell ref="M17:T17"/>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workbookViewId="0">
      <selection activeCell="Q6" sqref="Q6:Q15"/>
    </sheetView>
  </sheetViews>
  <sheetFormatPr defaultRowHeight="15" x14ac:dyDescent="0.25"/>
  <cols>
    <col min="1" max="1" width="12.7109375" bestFit="1" customWidth="1"/>
    <col min="2" max="13" width="10.7109375" style="7" customWidth="1"/>
    <col min="14" max="14" width="18.28515625" style="7" bestFit="1" customWidth="1"/>
    <col min="17" max="17" width="40" customWidth="1"/>
  </cols>
  <sheetData>
    <row r="1" spans="1:17" ht="15" customHeight="1" x14ac:dyDescent="0.25">
      <c r="B1" s="181" t="s">
        <v>125</v>
      </c>
      <c r="C1" s="184" t="s">
        <v>124</v>
      </c>
      <c r="D1" s="184"/>
      <c r="E1" s="184"/>
      <c r="F1" s="184"/>
      <c r="G1" s="184"/>
      <c r="H1" s="184"/>
      <c r="I1" s="184"/>
      <c r="J1" s="184"/>
      <c r="K1" s="184"/>
      <c r="L1" s="184"/>
      <c r="M1" s="184"/>
      <c r="N1" s="184"/>
    </row>
    <row r="2" spans="1:17" x14ac:dyDescent="0.25">
      <c r="A2" s="108"/>
      <c r="B2" s="181"/>
      <c r="C2" s="184"/>
      <c r="D2" s="184"/>
      <c r="E2" s="184"/>
      <c r="F2" s="184"/>
      <c r="G2" s="184"/>
      <c r="H2" s="184"/>
      <c r="I2" s="184"/>
      <c r="J2" s="184"/>
      <c r="K2" s="184"/>
      <c r="L2" s="184"/>
      <c r="M2" s="184"/>
      <c r="N2" s="184"/>
    </row>
    <row r="4" spans="1:17" x14ac:dyDescent="0.25">
      <c r="B4" s="182" t="s">
        <v>31</v>
      </c>
      <c r="C4" s="182"/>
      <c r="D4" s="182"/>
      <c r="E4" s="182"/>
      <c r="F4" s="182"/>
      <c r="G4" s="182"/>
      <c r="H4" s="182"/>
      <c r="I4" s="182"/>
      <c r="J4" s="182"/>
      <c r="K4" s="182"/>
      <c r="L4" s="182"/>
      <c r="M4" s="182"/>
      <c r="N4" s="182"/>
    </row>
    <row r="5" spans="1:17" x14ac:dyDescent="0.25">
      <c r="B5" s="4"/>
      <c r="C5" s="4" t="s">
        <v>96</v>
      </c>
      <c r="D5" s="4" t="s">
        <v>97</v>
      </c>
      <c r="E5" s="4" t="s">
        <v>98</v>
      </c>
      <c r="F5" s="4" t="s">
        <v>99</v>
      </c>
      <c r="G5" s="4" t="s">
        <v>100</v>
      </c>
      <c r="H5" s="4" t="s">
        <v>101</v>
      </c>
      <c r="I5" s="4" t="s">
        <v>102</v>
      </c>
      <c r="J5" s="4" t="s">
        <v>103</v>
      </c>
      <c r="K5" s="4" t="s">
        <v>104</v>
      </c>
      <c r="L5" s="4" t="s">
        <v>105</v>
      </c>
      <c r="M5" s="43" t="s">
        <v>135</v>
      </c>
      <c r="N5" s="43" t="s">
        <v>0</v>
      </c>
    </row>
    <row r="6" spans="1:17" x14ac:dyDescent="0.25">
      <c r="B6" s="4" t="s">
        <v>96</v>
      </c>
      <c r="C6" s="44">
        <v>1</v>
      </c>
      <c r="D6" s="4">
        <v>3</v>
      </c>
      <c r="E6" s="4">
        <f>1/7</f>
        <v>0.14285714285714285</v>
      </c>
      <c r="F6" s="45">
        <f>1/7</f>
        <v>0.14285714285714285</v>
      </c>
      <c r="G6" s="45">
        <f t="shared" ref="G6:H8" si="0">1/3</f>
        <v>0.33333333333333331</v>
      </c>
      <c r="H6" s="45">
        <f t="shared" si="0"/>
        <v>0.33333333333333331</v>
      </c>
      <c r="I6" s="45">
        <f>1/7</f>
        <v>0.14285714285714285</v>
      </c>
      <c r="J6" s="45">
        <v>3</v>
      </c>
      <c r="K6" s="45">
        <v>3</v>
      </c>
      <c r="L6" s="45">
        <f>1/7</f>
        <v>0.14285714285714285</v>
      </c>
      <c r="M6" s="5">
        <f t="shared" ref="M6:M15" si="1">GEOMEAN(C6:L6)</f>
        <v>0.51247526591918058</v>
      </c>
      <c r="N6" s="46">
        <f>M6/M16</f>
        <v>3.7952011204167115E-2</v>
      </c>
      <c r="Q6" s="11" t="s">
        <v>42</v>
      </c>
    </row>
    <row r="7" spans="1:17" x14ac:dyDescent="0.25">
      <c r="B7" s="4" t="s">
        <v>97</v>
      </c>
      <c r="C7" s="47">
        <f>1/D6</f>
        <v>0.33333333333333331</v>
      </c>
      <c r="D7" s="44">
        <v>1</v>
      </c>
      <c r="E7" s="4">
        <f>1/7</f>
        <v>0.14285714285714285</v>
      </c>
      <c r="F7" s="45">
        <f>1/7</f>
        <v>0.14285714285714285</v>
      </c>
      <c r="G7" s="45">
        <f t="shared" si="0"/>
        <v>0.33333333333333331</v>
      </c>
      <c r="H7" s="45">
        <f t="shared" si="0"/>
        <v>0.33333333333333331</v>
      </c>
      <c r="I7" s="45">
        <f>1/3</f>
        <v>0.33333333333333331</v>
      </c>
      <c r="J7" s="45">
        <v>3</v>
      </c>
      <c r="K7" s="45">
        <f t="shared" ref="K7" si="2">1/3</f>
        <v>0.33333333333333331</v>
      </c>
      <c r="L7" s="45">
        <f>1/5</f>
        <v>0.2</v>
      </c>
      <c r="M7" s="5">
        <f t="shared" si="1"/>
        <v>0.37173622956446783</v>
      </c>
      <c r="N7" s="46">
        <f>M7/M16</f>
        <v>2.7529401880734734E-2</v>
      </c>
      <c r="Q7" s="11" t="s">
        <v>43</v>
      </c>
    </row>
    <row r="8" spans="1:17" x14ac:dyDescent="0.25">
      <c r="B8" s="4" t="s">
        <v>98</v>
      </c>
      <c r="C8" s="47">
        <f>1/E6</f>
        <v>7</v>
      </c>
      <c r="D8" s="47">
        <f>1/E7</f>
        <v>7</v>
      </c>
      <c r="E8" s="44">
        <v>1</v>
      </c>
      <c r="F8" s="4">
        <f>1/7</f>
        <v>0.14285714285714285</v>
      </c>
      <c r="G8" s="4">
        <f t="shared" si="0"/>
        <v>0.33333333333333331</v>
      </c>
      <c r="H8" s="4">
        <f t="shared" si="0"/>
        <v>0.33333333333333331</v>
      </c>
      <c r="I8" s="4">
        <f>1/5</f>
        <v>0.2</v>
      </c>
      <c r="J8" s="4">
        <v>3</v>
      </c>
      <c r="K8" s="45">
        <f>1/7</f>
        <v>0.14285714285714285</v>
      </c>
      <c r="L8" s="4">
        <f>1/7</f>
        <v>0.14285714285714285</v>
      </c>
      <c r="M8" s="5">
        <f t="shared" si="1"/>
        <v>0.62788639094638787</v>
      </c>
      <c r="N8" s="46">
        <f>M8/M16</f>
        <v>4.6498929663269607E-2</v>
      </c>
      <c r="Q8" s="11" t="s">
        <v>88</v>
      </c>
    </row>
    <row r="9" spans="1:17" x14ac:dyDescent="0.25">
      <c r="B9" s="4" t="s">
        <v>99</v>
      </c>
      <c r="C9" s="47">
        <f>1/F6</f>
        <v>7</v>
      </c>
      <c r="D9" s="47">
        <f>1/F7</f>
        <v>7</v>
      </c>
      <c r="E9" s="47">
        <f>1/F8</f>
        <v>7</v>
      </c>
      <c r="F9" s="44">
        <v>1</v>
      </c>
      <c r="G9" s="4">
        <v>3</v>
      </c>
      <c r="H9" s="4">
        <v>3</v>
      </c>
      <c r="I9" s="4">
        <v>3</v>
      </c>
      <c r="J9" s="4">
        <v>3</v>
      </c>
      <c r="K9" s="4">
        <v>3</v>
      </c>
      <c r="L9" s="4">
        <f>1/3</f>
        <v>0.33333333333333331</v>
      </c>
      <c r="M9" s="5">
        <f t="shared" si="1"/>
        <v>2.7821331682980932</v>
      </c>
      <c r="N9" s="46">
        <f>M9/M16</f>
        <v>0.20603442975018774</v>
      </c>
      <c r="Q9" s="11" t="s">
        <v>90</v>
      </c>
    </row>
    <row r="10" spans="1:17" x14ac:dyDescent="0.25">
      <c r="B10" s="4" t="s">
        <v>100</v>
      </c>
      <c r="C10" s="47">
        <f>1/G6</f>
        <v>3</v>
      </c>
      <c r="D10" s="47">
        <f>1/G7</f>
        <v>3</v>
      </c>
      <c r="E10" s="47">
        <f>1/G8</f>
        <v>3</v>
      </c>
      <c r="F10" s="47">
        <f>1/G9</f>
        <v>0.33333333333333331</v>
      </c>
      <c r="G10" s="44">
        <v>1</v>
      </c>
      <c r="H10" s="4">
        <v>5</v>
      </c>
      <c r="I10" s="4">
        <v>5</v>
      </c>
      <c r="J10" s="4">
        <v>3</v>
      </c>
      <c r="K10" s="4">
        <v>5</v>
      </c>
      <c r="L10" s="4">
        <f>1/3</f>
        <v>0.33333333333333331</v>
      </c>
      <c r="M10" s="5">
        <f t="shared" si="1"/>
        <v>2.0189020649921616</v>
      </c>
      <c r="N10" s="46">
        <f>M10/M16</f>
        <v>0.14951237432555847</v>
      </c>
      <c r="Q10" s="11" t="s">
        <v>89</v>
      </c>
    </row>
    <row r="11" spans="1:17" x14ac:dyDescent="0.25">
      <c r="B11" s="4" t="s">
        <v>101</v>
      </c>
      <c r="C11" s="47">
        <f>1/H6</f>
        <v>3</v>
      </c>
      <c r="D11" s="47">
        <f>1/H7</f>
        <v>3</v>
      </c>
      <c r="E11" s="47">
        <f>1/H8</f>
        <v>3</v>
      </c>
      <c r="F11" s="47">
        <f>1/H9</f>
        <v>0.33333333333333331</v>
      </c>
      <c r="G11" s="47">
        <f>1/H10</f>
        <v>0.2</v>
      </c>
      <c r="H11" s="44">
        <v>1</v>
      </c>
      <c r="I11" s="4">
        <f>1/3</f>
        <v>0.33333333333333331</v>
      </c>
      <c r="J11" s="4">
        <v>1</v>
      </c>
      <c r="K11" s="4">
        <v>1</v>
      </c>
      <c r="L11" s="4">
        <f>1/3</f>
        <v>0.33333333333333331</v>
      </c>
      <c r="M11" s="5">
        <f t="shared" si="1"/>
        <v>0.85133992252078461</v>
      </c>
      <c r="N11" s="46">
        <f>M11/M16</f>
        <v>6.3047066710842994E-2</v>
      </c>
      <c r="Q11" s="11" t="s">
        <v>91</v>
      </c>
    </row>
    <row r="12" spans="1:17" x14ac:dyDescent="0.25">
      <c r="B12" s="4" t="s">
        <v>102</v>
      </c>
      <c r="C12" s="47">
        <f>1/I6</f>
        <v>7</v>
      </c>
      <c r="D12" s="47">
        <f>1/I7</f>
        <v>3</v>
      </c>
      <c r="E12" s="47">
        <f>1/I8</f>
        <v>5</v>
      </c>
      <c r="F12" s="47">
        <f>1/I9</f>
        <v>0.33333333333333331</v>
      </c>
      <c r="G12" s="47">
        <f>1/I10</f>
        <v>0.2</v>
      </c>
      <c r="H12" s="47">
        <f>1/I11</f>
        <v>3</v>
      </c>
      <c r="I12" s="44">
        <v>1</v>
      </c>
      <c r="J12" s="4">
        <v>3</v>
      </c>
      <c r="K12" s="4">
        <v>3</v>
      </c>
      <c r="L12" s="4">
        <f>1/3</f>
        <v>0.33333333333333331</v>
      </c>
      <c r="M12" s="5">
        <f t="shared" si="1"/>
        <v>1.5133314405389133</v>
      </c>
      <c r="N12" s="46">
        <f>M12/M16</f>
        <v>0.11207169517525314</v>
      </c>
      <c r="Q12" s="11" t="s">
        <v>92</v>
      </c>
    </row>
    <row r="13" spans="1:17" x14ac:dyDescent="0.25">
      <c r="B13" s="4" t="s">
        <v>103</v>
      </c>
      <c r="C13" s="47">
        <f>1/J6</f>
        <v>0.33333333333333331</v>
      </c>
      <c r="D13" s="47">
        <f>1/J7</f>
        <v>0.33333333333333331</v>
      </c>
      <c r="E13" s="47">
        <f>1/J8</f>
        <v>0.33333333333333331</v>
      </c>
      <c r="F13" s="47">
        <f>1/J9</f>
        <v>0.33333333333333331</v>
      </c>
      <c r="G13" s="47">
        <f>1/J10</f>
        <v>0.33333333333333331</v>
      </c>
      <c r="H13" s="47">
        <f>1/J11</f>
        <v>1</v>
      </c>
      <c r="I13" s="47">
        <f>1/J12</f>
        <v>0.33333333333333331</v>
      </c>
      <c r="J13" s="44">
        <v>1</v>
      </c>
      <c r="K13" s="6">
        <f>1/3</f>
        <v>0.33333333333333331</v>
      </c>
      <c r="L13" s="6">
        <f>1/3</f>
        <v>0.33333333333333331</v>
      </c>
      <c r="M13" s="5">
        <f t="shared" si="1"/>
        <v>0.41524364653850576</v>
      </c>
      <c r="N13" s="46">
        <f>M13/M16</f>
        <v>3.0751399284846444E-2</v>
      </c>
      <c r="Q13" s="11" t="s">
        <v>93</v>
      </c>
    </row>
    <row r="14" spans="1:17" x14ac:dyDescent="0.25">
      <c r="B14" s="4" t="s">
        <v>104</v>
      </c>
      <c r="C14" s="47">
        <f>1/K6</f>
        <v>0.33333333333333331</v>
      </c>
      <c r="D14" s="47">
        <f>1/K7</f>
        <v>3</v>
      </c>
      <c r="E14" s="47">
        <f>1/K8</f>
        <v>7</v>
      </c>
      <c r="F14" s="47">
        <f>1/K9</f>
        <v>0.33333333333333331</v>
      </c>
      <c r="G14" s="47">
        <f>1/K10</f>
        <v>0.2</v>
      </c>
      <c r="H14" s="47">
        <f>1/K11</f>
        <v>1</v>
      </c>
      <c r="I14" s="47">
        <f>1/K12</f>
        <v>0.33333333333333331</v>
      </c>
      <c r="J14" s="47">
        <f>1/K13</f>
        <v>3</v>
      </c>
      <c r="K14" s="44">
        <v>1</v>
      </c>
      <c r="L14" s="45">
        <f>1/7</f>
        <v>0.14285714285714285</v>
      </c>
      <c r="M14" s="5">
        <f t="shared" si="1"/>
        <v>0.76276520578267593</v>
      </c>
      <c r="N14" s="46">
        <f>M14/M16</f>
        <v>5.6487552787724674E-2</v>
      </c>
      <c r="Q14" s="11" t="s">
        <v>94</v>
      </c>
    </row>
    <row r="15" spans="1:17" x14ac:dyDescent="0.25">
      <c r="B15" s="4" t="s">
        <v>105</v>
      </c>
      <c r="C15" s="47">
        <f>1/L6</f>
        <v>7</v>
      </c>
      <c r="D15" s="47">
        <f>1/L7</f>
        <v>5</v>
      </c>
      <c r="E15" s="47">
        <f>1/L8</f>
        <v>7</v>
      </c>
      <c r="F15" s="47">
        <f>1/L9</f>
        <v>3</v>
      </c>
      <c r="G15" s="47">
        <f>1/L10</f>
        <v>3</v>
      </c>
      <c r="H15" s="47">
        <f>1/L11</f>
        <v>3</v>
      </c>
      <c r="I15" s="47">
        <f>1/L12</f>
        <v>3</v>
      </c>
      <c r="J15" s="47">
        <f>1/L13</f>
        <v>3</v>
      </c>
      <c r="K15" s="47">
        <f>1/L14</f>
        <v>7</v>
      </c>
      <c r="L15" s="44">
        <v>1</v>
      </c>
      <c r="M15" s="5">
        <f t="shared" si="1"/>
        <v>3.6474306211219178</v>
      </c>
      <c r="N15" s="46">
        <f>M15/M16</f>
        <v>0.27011513921741503</v>
      </c>
      <c r="Q15" s="11" t="s">
        <v>95</v>
      </c>
    </row>
    <row r="16" spans="1:17" x14ac:dyDescent="0.25">
      <c r="B16" s="6" t="s">
        <v>1</v>
      </c>
      <c r="C16" s="4">
        <f t="shared" ref="C16:M16" si="3">SUM(C6:C15)</f>
        <v>36</v>
      </c>
      <c r="D16" s="4">
        <f t="shared" si="3"/>
        <v>35.333333333333329</v>
      </c>
      <c r="E16" s="4">
        <f t="shared" si="3"/>
        <v>33.61904761904762</v>
      </c>
      <c r="F16" s="4">
        <f t="shared" si="3"/>
        <v>6.0952380952380958</v>
      </c>
      <c r="G16" s="4">
        <f t="shared" si="3"/>
        <v>8.9333333333333336</v>
      </c>
      <c r="H16" s="4">
        <f t="shared" si="3"/>
        <v>18</v>
      </c>
      <c r="I16" s="4">
        <f t="shared" si="3"/>
        <v>13.676190476190479</v>
      </c>
      <c r="J16" s="4">
        <f t="shared" si="3"/>
        <v>26</v>
      </c>
      <c r="K16" s="4">
        <f t="shared" si="3"/>
        <v>23.80952380952381</v>
      </c>
      <c r="L16" s="4">
        <f t="shared" si="3"/>
        <v>3.2952380952380951</v>
      </c>
      <c r="M16" s="48">
        <f t="shared" si="3"/>
        <v>13.503243956223089</v>
      </c>
      <c r="N16" s="46">
        <f>M16/M16</f>
        <v>1</v>
      </c>
    </row>
    <row r="18" spans="2:7" x14ac:dyDescent="0.25">
      <c r="B18" s="6" t="s">
        <v>2</v>
      </c>
      <c r="C18" s="5">
        <f>MMULT(C16:L16,N6:N15)</f>
        <v>12.195833311804172</v>
      </c>
    </row>
    <row r="19" spans="2:7" x14ac:dyDescent="0.25">
      <c r="B19" s="6" t="s">
        <v>3</v>
      </c>
      <c r="C19" s="5">
        <f>(C18-10)/(10-1)</f>
        <v>0.24398147908935247</v>
      </c>
    </row>
    <row r="20" spans="2:7" x14ac:dyDescent="0.25">
      <c r="B20" s="6" t="s">
        <v>4</v>
      </c>
      <c r="C20" s="49">
        <f>C19/1.4</f>
        <v>0.1742724850638232</v>
      </c>
      <c r="D20" s="70"/>
      <c r="E20" s="71"/>
    </row>
    <row r="21" spans="2:7" x14ac:dyDescent="0.25">
      <c r="C21" s="50"/>
    </row>
    <row r="22" spans="2:7" x14ac:dyDescent="0.25">
      <c r="B22" s="38"/>
      <c r="C22" s="183" t="s">
        <v>32</v>
      </c>
      <c r="D22" s="183"/>
      <c r="E22" s="183"/>
      <c r="F22" s="183"/>
      <c r="G22" s="183"/>
    </row>
    <row r="23" spans="2:7" x14ac:dyDescent="0.25">
      <c r="B23" s="5"/>
      <c r="C23" s="183" t="s">
        <v>34</v>
      </c>
      <c r="D23" s="183"/>
      <c r="E23" s="183"/>
      <c r="F23" s="183"/>
      <c r="G23" s="183"/>
    </row>
    <row r="24" spans="2:7" x14ac:dyDescent="0.25">
      <c r="B24" s="39"/>
      <c r="C24" s="183" t="s">
        <v>33</v>
      </c>
      <c r="D24" s="183"/>
      <c r="E24" s="183"/>
      <c r="F24" s="183"/>
      <c r="G24" s="183"/>
    </row>
  </sheetData>
  <protectedRanges>
    <protectedRange sqref="D6 E6:E7 F6:F8 G6:G9 H6:H10 J6:L12 L14 I6:I11" name="Intervalo1"/>
  </protectedRanges>
  <mergeCells count="6">
    <mergeCell ref="B1:B2"/>
    <mergeCell ref="B4:N4"/>
    <mergeCell ref="C22:G22"/>
    <mergeCell ref="C23:G23"/>
    <mergeCell ref="C24:G24"/>
    <mergeCell ref="C1:N2"/>
  </mergeCells>
  <pageMargins left="0.511811024" right="0.511811024" top="0.78740157499999996" bottom="0.78740157499999996" header="0.31496062000000002" footer="0.31496062000000002"/>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7"/>
  <sheetViews>
    <sheetView topLeftCell="B1" zoomScale="70" zoomScaleNormal="70" workbookViewId="0">
      <selection activeCell="P35" sqref="P35"/>
    </sheetView>
  </sheetViews>
  <sheetFormatPr defaultRowHeight="15" x14ac:dyDescent="0.25"/>
  <cols>
    <col min="1" max="1" width="23" customWidth="1"/>
    <col min="2" max="9" width="15.7109375" customWidth="1"/>
    <col min="10" max="10" width="15.7109375" style="1" customWidth="1"/>
    <col min="11" max="11" width="15.7109375" style="37" customWidth="1"/>
    <col min="12" max="13" width="15.7109375" customWidth="1"/>
    <col min="16" max="17" width="23.7109375" customWidth="1"/>
    <col min="18" max="18" width="31.28515625" customWidth="1"/>
  </cols>
  <sheetData>
    <row r="1" spans="1:19" ht="15.75" x14ac:dyDescent="0.25">
      <c r="A1" s="185" t="s">
        <v>140</v>
      </c>
      <c r="B1" s="185"/>
      <c r="C1" s="185"/>
      <c r="D1" s="185"/>
      <c r="E1" s="185"/>
      <c r="F1" s="185"/>
      <c r="G1" s="185"/>
      <c r="H1" s="185"/>
      <c r="I1" s="185"/>
      <c r="J1" s="185"/>
      <c r="K1" s="185"/>
      <c r="L1" s="185"/>
      <c r="M1" s="185"/>
    </row>
    <row r="3" spans="1:19" ht="31.5" customHeight="1" x14ac:dyDescent="0.25">
      <c r="A3" s="40" t="s">
        <v>5</v>
      </c>
      <c r="B3" s="40" t="s">
        <v>96</v>
      </c>
      <c r="C3" s="40" t="s">
        <v>97</v>
      </c>
      <c r="D3" s="40" t="s">
        <v>98</v>
      </c>
      <c r="E3" s="40" t="s">
        <v>99</v>
      </c>
      <c r="F3" s="68" t="s">
        <v>100</v>
      </c>
      <c r="G3" s="68" t="s">
        <v>101</v>
      </c>
      <c r="H3" s="68" t="s">
        <v>102</v>
      </c>
      <c r="I3" s="68" t="s">
        <v>103</v>
      </c>
      <c r="J3" s="40" t="s">
        <v>104</v>
      </c>
      <c r="K3" s="41" t="s">
        <v>105</v>
      </c>
      <c r="L3" s="186" t="s">
        <v>14</v>
      </c>
      <c r="M3" s="186" t="s">
        <v>133</v>
      </c>
      <c r="P3" s="191" t="s">
        <v>133</v>
      </c>
      <c r="Q3" s="192"/>
      <c r="R3" s="193"/>
    </row>
    <row r="4" spans="1:19" ht="36" customHeight="1" x14ac:dyDescent="0.25">
      <c r="A4" s="40" t="s">
        <v>6</v>
      </c>
      <c r="B4" s="42">
        <f>'Matriz de Julgamento'!N6</f>
        <v>3.7952011204167115E-2</v>
      </c>
      <c r="C4" s="42">
        <f>'Matriz de Julgamento'!N7</f>
        <v>2.7529401880734734E-2</v>
      </c>
      <c r="D4" s="42">
        <f>'Matriz de Julgamento'!N8</f>
        <v>4.6498929663269607E-2</v>
      </c>
      <c r="E4" s="42">
        <f>'Matriz de Julgamento'!N9</f>
        <v>0.20603442975018774</v>
      </c>
      <c r="F4" s="69">
        <f>'Matriz de Julgamento'!N10</f>
        <v>0.14951237432555847</v>
      </c>
      <c r="G4" s="69">
        <f>'Matriz de Julgamento'!N11</f>
        <v>6.3047066710842994E-2</v>
      </c>
      <c r="H4" s="69">
        <f>'Matriz de Julgamento'!N12</f>
        <v>0.11207169517525314</v>
      </c>
      <c r="I4" s="69">
        <f>'Matriz de Julgamento'!N13</f>
        <v>3.0751399284846444E-2</v>
      </c>
      <c r="J4" s="42">
        <f>'Matriz de Julgamento'!N14</f>
        <v>5.6487552787724674E-2</v>
      </c>
      <c r="K4" s="42">
        <f>'Matriz de Julgamento'!N15</f>
        <v>0.27011513921741503</v>
      </c>
      <c r="L4" s="187"/>
      <c r="M4" s="187"/>
      <c r="O4" s="31"/>
      <c r="P4" s="123" t="s">
        <v>134</v>
      </c>
      <c r="Q4" s="124" t="s">
        <v>41</v>
      </c>
      <c r="R4" s="125" t="s">
        <v>40</v>
      </c>
      <c r="S4" s="31"/>
    </row>
    <row r="5" spans="1:19" x14ac:dyDescent="0.25">
      <c r="A5" s="194" t="s">
        <v>7</v>
      </c>
      <c r="B5" s="195"/>
      <c r="C5" s="195"/>
      <c r="D5" s="195"/>
      <c r="E5" s="195"/>
      <c r="F5" s="195"/>
      <c r="G5" s="195"/>
      <c r="H5" s="195"/>
      <c r="I5" s="195"/>
      <c r="J5" s="195"/>
      <c r="K5" s="195"/>
      <c r="L5" s="35"/>
      <c r="M5" s="33"/>
      <c r="O5" s="31"/>
      <c r="P5" s="148">
        <v>1</v>
      </c>
      <c r="Q5" s="122">
        <f>L9</f>
        <v>0.11641748944321303</v>
      </c>
      <c r="R5" s="149" t="s">
        <v>172</v>
      </c>
      <c r="S5" s="31"/>
    </row>
    <row r="6" spans="1:19" x14ac:dyDescent="0.25">
      <c r="A6" s="101" t="s">
        <v>157</v>
      </c>
      <c r="B6" s="113">
        <f t="shared" ref="B6:B15" si="0">C21</f>
        <v>2.9411764705882353E-2</v>
      </c>
      <c r="C6" s="114">
        <f t="shared" ref="C6:C15" si="1">D37</f>
        <v>7.6923076923076927E-2</v>
      </c>
      <c r="D6" s="115">
        <f t="shared" ref="D6" si="2">C53</f>
        <v>0.04</v>
      </c>
      <c r="E6" s="115">
        <f t="shared" ref="E6:E17" si="3">C69</f>
        <v>5.2631578947368418E-2</v>
      </c>
      <c r="F6" s="115">
        <f t="shared" ref="F6:F17" si="4">D85</f>
        <v>4.5454545454545456E-2</v>
      </c>
      <c r="G6" s="115">
        <f t="shared" ref="G6:G17" si="5">H21</f>
        <v>9.6774193548387094E-2</v>
      </c>
      <c r="H6" s="115">
        <f t="shared" ref="H6" si="6">I37</f>
        <v>0.1111111111111111</v>
      </c>
      <c r="I6" s="114">
        <f t="shared" ref="I6:I17" si="7">H53</f>
        <v>9.6774193548387094E-2</v>
      </c>
      <c r="J6" s="116">
        <f>I69</f>
        <v>8.3333333333333329E-2</v>
      </c>
      <c r="K6" s="116">
        <f t="shared" ref="K6:K17" si="8">I85</f>
        <v>0.13248374020901207</v>
      </c>
      <c r="L6" s="36">
        <f>SUMPRODUCT(B6:K6,B4:K4)</f>
        <v>8.4756614952853609E-2</v>
      </c>
      <c r="M6" s="119">
        <v>6</v>
      </c>
      <c r="O6" s="31"/>
      <c r="P6" s="148">
        <v>2</v>
      </c>
      <c r="Q6" s="122">
        <f>L7</f>
        <v>0.11007666859417806</v>
      </c>
      <c r="R6" s="149" t="s">
        <v>173</v>
      </c>
      <c r="S6" s="31"/>
    </row>
    <row r="7" spans="1:19" x14ac:dyDescent="0.25">
      <c r="A7" s="101" t="s">
        <v>158</v>
      </c>
      <c r="B7" s="113">
        <f t="shared" si="0"/>
        <v>0.14705882352941177</v>
      </c>
      <c r="C7" s="114">
        <f t="shared" si="1"/>
        <v>0.15384615384615385</v>
      </c>
      <c r="D7" s="115">
        <f t="shared" ref="D7:D17" si="9">C54</f>
        <v>0.08</v>
      </c>
      <c r="E7" s="115">
        <f t="shared" si="3"/>
        <v>0.15789473684210525</v>
      </c>
      <c r="F7" s="115">
        <f t="shared" si="4"/>
        <v>4.5454545454545456E-2</v>
      </c>
      <c r="G7" s="115">
        <f t="shared" si="5"/>
        <v>3.2258064516129031E-2</v>
      </c>
      <c r="H7" s="115">
        <f t="shared" ref="H7:H17" si="10">I38</f>
        <v>0.1111111111111111</v>
      </c>
      <c r="I7" s="114">
        <f t="shared" si="7"/>
        <v>9.6774193548387094E-2</v>
      </c>
      <c r="J7" s="116">
        <f t="shared" ref="J7:J11" si="11">I70</f>
        <v>8.3333333333333329E-2</v>
      </c>
      <c r="K7" s="116">
        <f t="shared" si="8"/>
        <v>0.12973389671631394</v>
      </c>
      <c r="L7" s="36">
        <f>SUMPRODUCT(B7:K7,B4:K4)</f>
        <v>0.11007666859417806</v>
      </c>
      <c r="M7" s="120">
        <v>2</v>
      </c>
      <c r="O7" s="31"/>
      <c r="P7" s="148">
        <v>3</v>
      </c>
      <c r="Q7" s="122">
        <f>L11</f>
        <v>9.3712899425396706E-2</v>
      </c>
      <c r="R7" s="149" t="s">
        <v>160</v>
      </c>
      <c r="S7" s="31"/>
    </row>
    <row r="8" spans="1:19" x14ac:dyDescent="0.25">
      <c r="A8" s="101" t="s">
        <v>171</v>
      </c>
      <c r="B8" s="113">
        <f t="shared" si="0"/>
        <v>0.11764705882352941</v>
      </c>
      <c r="C8" s="114">
        <f t="shared" si="1"/>
        <v>7.6923076923076927E-2</v>
      </c>
      <c r="D8" s="115">
        <f t="shared" si="9"/>
        <v>0.12</v>
      </c>
      <c r="E8" s="115">
        <f t="shared" si="3"/>
        <v>0.10526315789473684</v>
      </c>
      <c r="F8" s="115">
        <f t="shared" si="4"/>
        <v>6.8181818181818177E-2</v>
      </c>
      <c r="G8" s="115">
        <f t="shared" si="5"/>
        <v>9.6774193548387094E-2</v>
      </c>
      <c r="H8" s="115">
        <f t="shared" si="10"/>
        <v>0.1111111111111111</v>
      </c>
      <c r="I8" s="114">
        <f t="shared" si="7"/>
        <v>6.4516129032258063E-2</v>
      </c>
      <c r="J8" s="116">
        <f t="shared" si="11"/>
        <v>8.3333333333333329E-2</v>
      </c>
      <c r="K8" s="116">
        <f t="shared" si="8"/>
        <v>8.4031178283922675E-2</v>
      </c>
      <c r="L8" s="36">
        <f>SUMPRODUCT(B8:K8,B4:K4)</f>
        <v>9.1987410927615448E-2</v>
      </c>
      <c r="M8" s="120">
        <v>4</v>
      </c>
      <c r="O8" s="31"/>
      <c r="P8" s="148">
        <v>4</v>
      </c>
      <c r="Q8" s="122">
        <f>L8</f>
        <v>9.1987410927615448E-2</v>
      </c>
      <c r="R8" s="149" t="s">
        <v>171</v>
      </c>
      <c r="S8" s="31"/>
    </row>
    <row r="9" spans="1:19" x14ac:dyDescent="0.25">
      <c r="A9" s="101" t="s">
        <v>172</v>
      </c>
      <c r="B9" s="113">
        <f t="shared" si="0"/>
        <v>2.9411764705882353E-2</v>
      </c>
      <c r="C9" s="114">
        <f t="shared" si="1"/>
        <v>7.6923076923076927E-2</v>
      </c>
      <c r="D9" s="115">
        <f t="shared" si="9"/>
        <v>0.04</v>
      </c>
      <c r="E9" s="115">
        <f t="shared" si="3"/>
        <v>0.10526315789473684</v>
      </c>
      <c r="F9" s="115">
        <f t="shared" si="4"/>
        <v>0.13636363636363635</v>
      </c>
      <c r="G9" s="115">
        <f t="shared" si="5"/>
        <v>9.6774193548387094E-2</v>
      </c>
      <c r="H9" s="115">
        <f t="shared" si="10"/>
        <v>5.5555555555555552E-2</v>
      </c>
      <c r="I9" s="114">
        <f t="shared" si="7"/>
        <v>9.6774193548387094E-2</v>
      </c>
      <c r="J9" s="116">
        <f t="shared" si="11"/>
        <v>8.3333333333333329E-2</v>
      </c>
      <c r="K9" s="116">
        <f t="shared" si="8"/>
        <v>0.18228149842417618</v>
      </c>
      <c r="L9" s="36">
        <f>SUMPRODUCT(B9:K9,B4:K4)</f>
        <v>0.11641748944321303</v>
      </c>
      <c r="M9" s="120">
        <v>1</v>
      </c>
      <c r="O9" s="31"/>
      <c r="P9" s="148">
        <v>5</v>
      </c>
      <c r="Q9" s="122">
        <f>L16</f>
        <v>8.9126140030216475E-2</v>
      </c>
      <c r="R9" s="149" t="s">
        <v>174</v>
      </c>
      <c r="S9" s="31"/>
    </row>
    <row r="10" spans="1:19" x14ac:dyDescent="0.25">
      <c r="A10" s="101" t="s">
        <v>159</v>
      </c>
      <c r="B10" s="113">
        <f t="shared" si="0"/>
        <v>0.14705882352941177</v>
      </c>
      <c r="C10" s="114">
        <f t="shared" si="1"/>
        <v>5.1282051282051287E-2</v>
      </c>
      <c r="D10" s="115">
        <f t="shared" si="9"/>
        <v>0.08</v>
      </c>
      <c r="E10" s="115">
        <f t="shared" si="3"/>
        <v>0.10526315789473684</v>
      </c>
      <c r="F10" s="115">
        <f t="shared" si="4"/>
        <v>6.8181818181818177E-2</v>
      </c>
      <c r="G10" s="115">
        <f t="shared" si="5"/>
        <v>9.6774193548387094E-2</v>
      </c>
      <c r="H10" s="115">
        <f t="shared" si="10"/>
        <v>0.1111111111111111</v>
      </c>
      <c r="I10" s="114">
        <f t="shared" si="7"/>
        <v>6.4516129032258063E-2</v>
      </c>
      <c r="J10" s="116">
        <f t="shared" si="11"/>
        <v>8.3333333333333329E-2</v>
      </c>
      <c r="K10" s="116">
        <f t="shared" si="8"/>
        <v>3.5440588547066727E-2</v>
      </c>
      <c r="L10" s="36">
        <f>SUMPRODUCT(B10:K10,B4:K4)</f>
        <v>7.741275335380346E-2</v>
      </c>
      <c r="M10" s="120">
        <v>8</v>
      </c>
      <c r="O10" s="31"/>
      <c r="P10" s="148">
        <v>6</v>
      </c>
      <c r="Q10" s="122">
        <f>L6</f>
        <v>8.4756614952853609E-2</v>
      </c>
      <c r="R10" s="149" t="s">
        <v>175</v>
      </c>
      <c r="S10" s="31"/>
    </row>
    <row r="11" spans="1:19" x14ac:dyDescent="0.25">
      <c r="A11" s="138" t="s">
        <v>160</v>
      </c>
      <c r="B11" s="113">
        <f t="shared" si="0"/>
        <v>0.11764705882352941</v>
      </c>
      <c r="C11" s="114">
        <f t="shared" si="1"/>
        <v>5.1282051282051287E-2</v>
      </c>
      <c r="D11" s="115">
        <f t="shared" si="9"/>
        <v>0.12</v>
      </c>
      <c r="E11" s="115">
        <f t="shared" si="3"/>
        <v>0.10526315789473684</v>
      </c>
      <c r="F11" s="115">
        <f t="shared" si="4"/>
        <v>0.13636363636363635</v>
      </c>
      <c r="G11" s="115">
        <f t="shared" si="5"/>
        <v>6.4516129032258063E-2</v>
      </c>
      <c r="H11" s="115">
        <f t="shared" si="10"/>
        <v>0.1111111111111111</v>
      </c>
      <c r="I11" s="114">
        <f t="shared" si="7"/>
        <v>9.6774193548387094E-2</v>
      </c>
      <c r="J11" s="116">
        <f t="shared" si="11"/>
        <v>8.3333333333333329E-2</v>
      </c>
      <c r="K11" s="116">
        <f t="shared" si="8"/>
        <v>5.9149717655827189E-2</v>
      </c>
      <c r="L11" s="36">
        <f>SUMPRODUCT(B11:K11,B4:K4)</f>
        <v>9.3712899425396706E-2</v>
      </c>
      <c r="M11" s="120">
        <v>3</v>
      </c>
      <c r="O11" s="31"/>
      <c r="P11" s="148">
        <v>7</v>
      </c>
      <c r="Q11" s="150">
        <f>L17</f>
        <v>7.8567759967220485E-2</v>
      </c>
      <c r="R11" s="151" t="s">
        <v>165</v>
      </c>
      <c r="S11" s="31"/>
    </row>
    <row r="12" spans="1:19" x14ac:dyDescent="0.25">
      <c r="A12" s="101" t="s">
        <v>161</v>
      </c>
      <c r="B12" s="113">
        <f t="shared" si="0"/>
        <v>5.8823529411764705E-2</v>
      </c>
      <c r="C12" s="114">
        <f t="shared" si="1"/>
        <v>7.6923076923076927E-2</v>
      </c>
      <c r="D12" s="115">
        <f t="shared" si="9"/>
        <v>0.08</v>
      </c>
      <c r="E12" s="115">
        <f t="shared" si="3"/>
        <v>5.2631578947368418E-2</v>
      </c>
      <c r="F12" s="115">
        <f t="shared" si="4"/>
        <v>0.13636363636363635</v>
      </c>
      <c r="G12" s="115">
        <f t="shared" si="5"/>
        <v>9.6774193548387094E-2</v>
      </c>
      <c r="H12" s="115">
        <f t="shared" si="10"/>
        <v>3.7037037037037042E-2</v>
      </c>
      <c r="I12" s="114">
        <f t="shared" si="7"/>
        <v>6.4516129032258063E-2</v>
      </c>
      <c r="J12" s="116">
        <f t="shared" ref="J12:J17" si="12">I75</f>
        <v>8.3333333333333329E-2</v>
      </c>
      <c r="K12" s="116">
        <f t="shared" si="8"/>
        <v>5.6595582883329949E-2</v>
      </c>
      <c r="L12" s="36">
        <f>SUMPRODUCT(B12:K12,B4:K4)</f>
        <v>7.1532713939542317E-2</v>
      </c>
      <c r="M12" s="120">
        <v>9</v>
      </c>
      <c r="O12" s="31"/>
      <c r="P12" s="148">
        <v>8</v>
      </c>
      <c r="Q12" s="150">
        <f>L10</f>
        <v>7.741275335380346E-2</v>
      </c>
      <c r="R12" s="149" t="s">
        <v>176</v>
      </c>
      <c r="S12" s="31"/>
    </row>
    <row r="13" spans="1:19" x14ac:dyDescent="0.25">
      <c r="A13" s="101" t="s">
        <v>177</v>
      </c>
      <c r="B13" s="113">
        <f t="shared" si="0"/>
        <v>2.9411764705882353E-2</v>
      </c>
      <c r="C13" s="114">
        <f t="shared" si="1"/>
        <v>7.6923076923076927E-2</v>
      </c>
      <c r="D13" s="115">
        <f t="shared" si="9"/>
        <v>0.08</v>
      </c>
      <c r="E13" s="115">
        <f t="shared" si="3"/>
        <v>0.10526315789473684</v>
      </c>
      <c r="F13" s="115">
        <f t="shared" si="4"/>
        <v>4.5454545454545456E-2</v>
      </c>
      <c r="G13" s="115">
        <f t="shared" si="5"/>
        <v>6.4516129032258063E-2</v>
      </c>
      <c r="H13" s="115">
        <f t="shared" si="10"/>
        <v>3.7037037037037042E-2</v>
      </c>
      <c r="I13" s="114">
        <f t="shared" si="7"/>
        <v>9.6774193548387094E-2</v>
      </c>
      <c r="J13" s="116">
        <f t="shared" si="12"/>
        <v>8.3333333333333329E-2</v>
      </c>
      <c r="K13" s="116">
        <f t="shared" si="8"/>
        <v>6.9331176194781227E-2</v>
      </c>
      <c r="L13" s="36">
        <f>SUMPRODUCT(B13:K13,B4:K4)</f>
        <v>7.0066642478486957E-2</v>
      </c>
      <c r="M13" s="120">
        <v>10</v>
      </c>
      <c r="O13" s="31"/>
      <c r="P13" s="148">
        <v>9</v>
      </c>
      <c r="Q13" s="122">
        <f>L12</f>
        <v>7.1532713939542317E-2</v>
      </c>
      <c r="R13" s="149" t="s">
        <v>161</v>
      </c>
      <c r="S13" s="31"/>
    </row>
    <row r="14" spans="1:19" x14ac:dyDescent="0.25">
      <c r="A14" s="101" t="s">
        <v>163</v>
      </c>
      <c r="B14" s="113">
        <f t="shared" si="0"/>
        <v>5.8823529411764705E-2</v>
      </c>
      <c r="C14" s="114">
        <f t="shared" si="1"/>
        <v>7.6923076923076927E-2</v>
      </c>
      <c r="D14" s="115">
        <f t="shared" si="9"/>
        <v>0.08</v>
      </c>
      <c r="E14" s="115">
        <f t="shared" si="3"/>
        <v>5.2631578947368418E-2</v>
      </c>
      <c r="F14" s="115">
        <f t="shared" si="4"/>
        <v>4.5454545454545456E-2</v>
      </c>
      <c r="G14" s="115">
        <f t="shared" si="5"/>
        <v>9.6774193548387094E-2</v>
      </c>
      <c r="H14" s="115">
        <f t="shared" si="10"/>
        <v>5.5555555555555552E-2</v>
      </c>
      <c r="I14" s="114">
        <f t="shared" si="7"/>
        <v>6.4516129032258063E-2</v>
      </c>
      <c r="J14" s="116">
        <f t="shared" si="12"/>
        <v>8.3333333333333329E-2</v>
      </c>
      <c r="K14" s="116">
        <f t="shared" si="8"/>
        <v>1.1756341994817475E-2</v>
      </c>
      <c r="L14" s="36">
        <f>SUMPRODUCT(B14:K14,B4:K4)</f>
        <v>4.7904323877447016E-2</v>
      </c>
      <c r="M14" s="120">
        <v>12</v>
      </c>
      <c r="O14" s="31"/>
      <c r="P14" s="148">
        <v>10</v>
      </c>
      <c r="Q14" s="122">
        <f>L13</f>
        <v>7.0066642478486957E-2</v>
      </c>
      <c r="R14" s="149" t="s">
        <v>177</v>
      </c>
      <c r="S14" s="31"/>
    </row>
    <row r="15" spans="1:19" x14ac:dyDescent="0.25">
      <c r="A15" s="101" t="s">
        <v>164</v>
      </c>
      <c r="B15" s="113">
        <f t="shared" si="0"/>
        <v>5.8823529411764705E-2</v>
      </c>
      <c r="C15" s="114">
        <f t="shared" si="1"/>
        <v>7.6923076923076927E-2</v>
      </c>
      <c r="D15" s="115">
        <f t="shared" si="9"/>
        <v>0.08</v>
      </c>
      <c r="E15" s="115">
        <f t="shared" si="3"/>
        <v>5.2631578947368418E-2</v>
      </c>
      <c r="F15" s="115">
        <f t="shared" si="4"/>
        <v>6.8181818181818177E-2</v>
      </c>
      <c r="G15" s="115">
        <f t="shared" si="5"/>
        <v>9.6774193548387094E-2</v>
      </c>
      <c r="H15" s="115">
        <f t="shared" si="10"/>
        <v>3.7037037037037042E-2</v>
      </c>
      <c r="I15" s="114">
        <f t="shared" si="7"/>
        <v>6.4516129032258063E-2</v>
      </c>
      <c r="J15" s="116">
        <f t="shared" si="12"/>
        <v>8.3333333333333329E-2</v>
      </c>
      <c r="K15" s="116">
        <f t="shared" si="8"/>
        <v>8.2880279895320125E-2</v>
      </c>
      <c r="L15" s="36">
        <f>SUMPRODUCT(B15:K15,B4:K4)</f>
        <v>6.8438583010026449E-2</v>
      </c>
      <c r="M15" s="120">
        <v>11</v>
      </c>
      <c r="O15" s="31"/>
      <c r="P15" s="148">
        <v>11</v>
      </c>
      <c r="Q15" s="122">
        <f>L15</f>
        <v>6.8438583010026449E-2</v>
      </c>
      <c r="R15" s="149" t="s">
        <v>164</v>
      </c>
      <c r="S15" s="31"/>
    </row>
    <row r="16" spans="1:19" x14ac:dyDescent="0.25">
      <c r="A16" s="101" t="s">
        <v>166</v>
      </c>
      <c r="B16" s="113">
        <f t="shared" ref="B16" si="13">C31</f>
        <v>5.8823529411764705E-2</v>
      </c>
      <c r="C16" s="114">
        <f t="shared" ref="C16" si="14">D47</f>
        <v>0.15384615384615385</v>
      </c>
      <c r="D16" s="115">
        <f t="shared" si="9"/>
        <v>0.08</v>
      </c>
      <c r="E16" s="115">
        <f t="shared" si="3"/>
        <v>5.2631578947368418E-2</v>
      </c>
      <c r="F16" s="115">
        <f t="shared" si="4"/>
        <v>6.8181818181818177E-2</v>
      </c>
      <c r="G16" s="115">
        <f t="shared" si="5"/>
        <v>6.4516129032258063E-2</v>
      </c>
      <c r="H16" s="115">
        <f t="shared" si="10"/>
        <v>0.1111111111111111</v>
      </c>
      <c r="I16" s="114">
        <f t="shared" si="7"/>
        <v>9.6774193548387094E-2</v>
      </c>
      <c r="J16" s="116">
        <f t="shared" si="12"/>
        <v>8.3333333333333329E-2</v>
      </c>
      <c r="K16" s="116">
        <f t="shared" si="8"/>
        <v>0.12475168120899845</v>
      </c>
      <c r="L16" s="36">
        <f>SUMPRODUCT(B16:K16,B4:K4)</f>
        <v>8.9126140030216475E-2</v>
      </c>
      <c r="M16" s="120">
        <v>5</v>
      </c>
      <c r="O16" s="31"/>
      <c r="P16" s="148">
        <v>12</v>
      </c>
      <c r="Q16" s="122">
        <f>L14</f>
        <v>4.7904323877447016E-2</v>
      </c>
      <c r="R16" s="149" t="s">
        <v>163</v>
      </c>
      <c r="S16" s="31"/>
    </row>
    <row r="17" spans="1:19" x14ac:dyDescent="0.25">
      <c r="A17" s="101" t="s">
        <v>165</v>
      </c>
      <c r="B17" s="118">
        <f>C32</f>
        <v>0.14705882352941177</v>
      </c>
      <c r="C17" s="114">
        <f>D48</f>
        <v>5.1282051282051287E-2</v>
      </c>
      <c r="D17" s="115">
        <f t="shared" si="9"/>
        <v>0.12</v>
      </c>
      <c r="E17" s="115">
        <f t="shared" si="3"/>
        <v>5.2631578947368418E-2</v>
      </c>
      <c r="F17" s="115">
        <f t="shared" si="4"/>
        <v>0.13636363636363635</v>
      </c>
      <c r="G17" s="115">
        <f t="shared" si="5"/>
        <v>9.6774193548387094E-2</v>
      </c>
      <c r="H17" s="115">
        <f t="shared" si="10"/>
        <v>0.1111111111111111</v>
      </c>
      <c r="I17" s="118">
        <f t="shared" si="7"/>
        <v>9.6774193548387094E-2</v>
      </c>
      <c r="J17" s="117">
        <f t="shared" si="12"/>
        <v>8.3333333333333329E-2</v>
      </c>
      <c r="K17" s="116">
        <f t="shared" si="8"/>
        <v>3.1564317986433915E-2</v>
      </c>
      <c r="L17" s="36">
        <f>SUMPRODUCT(B17:K17,B4:K4)</f>
        <v>7.8567759967220485E-2</v>
      </c>
      <c r="M17" s="121">
        <v>7</v>
      </c>
      <c r="O17" s="31"/>
      <c r="P17" s="66"/>
      <c r="Q17" s="66"/>
      <c r="R17" s="31"/>
      <c r="S17" s="31"/>
    </row>
    <row r="18" spans="1:19" x14ac:dyDescent="0.25">
      <c r="B18" s="3"/>
      <c r="C18" s="3"/>
      <c r="D18" s="3"/>
      <c r="E18" s="3"/>
      <c r="F18" s="3"/>
      <c r="G18" s="3"/>
      <c r="H18" s="3"/>
      <c r="I18" s="3"/>
      <c r="O18" s="31"/>
      <c r="P18" s="31"/>
      <c r="Q18" s="31"/>
      <c r="R18" s="31"/>
      <c r="S18" s="31"/>
    </row>
    <row r="19" spans="1:19" ht="22.5" customHeight="1" x14ac:dyDescent="0.25">
      <c r="A19" s="73" t="s">
        <v>74</v>
      </c>
      <c r="B19" s="188" t="s">
        <v>13</v>
      </c>
      <c r="C19" s="190"/>
      <c r="F19" s="73" t="s">
        <v>113</v>
      </c>
      <c r="G19" s="163" t="s">
        <v>13</v>
      </c>
      <c r="H19" s="164"/>
      <c r="R19" s="128" t="s">
        <v>8</v>
      </c>
    </row>
    <row r="20" spans="1:19" ht="14.25" customHeight="1" x14ac:dyDescent="0.25">
      <c r="A20" s="58" t="s">
        <v>35</v>
      </c>
      <c r="B20" s="58" t="s">
        <v>20</v>
      </c>
      <c r="C20" s="58" t="s">
        <v>9</v>
      </c>
      <c r="D20" s="51"/>
      <c r="E20" s="51"/>
      <c r="F20" s="58" t="s">
        <v>35</v>
      </c>
      <c r="G20" s="58" t="s">
        <v>20</v>
      </c>
      <c r="H20" s="62" t="s">
        <v>9</v>
      </c>
      <c r="I20" s="51"/>
      <c r="J20" s="51"/>
      <c r="K20" s="52"/>
      <c r="L20" s="51"/>
      <c r="M20" s="51"/>
      <c r="N20" s="51"/>
      <c r="O20" s="51"/>
      <c r="Q20" s="17"/>
      <c r="R20" s="127" t="s">
        <v>42</v>
      </c>
    </row>
    <row r="21" spans="1:19" x14ac:dyDescent="0.25">
      <c r="A21" s="101" t="s">
        <v>157</v>
      </c>
      <c r="B21" s="93">
        <v>1</v>
      </c>
      <c r="C21" s="60">
        <f>B21/B33</f>
        <v>2.9411764705882353E-2</v>
      </c>
      <c r="D21" s="51"/>
      <c r="E21" s="51"/>
      <c r="F21" s="101" t="s">
        <v>157</v>
      </c>
      <c r="G21" s="111">
        <v>3</v>
      </c>
      <c r="H21" s="64">
        <f>G21/G33</f>
        <v>9.6774193548387094E-2</v>
      </c>
      <c r="J21" s="51"/>
      <c r="K21" s="52"/>
      <c r="L21" s="51"/>
      <c r="M21" s="51"/>
      <c r="N21" s="51"/>
      <c r="O21" s="51"/>
      <c r="Q21" s="17"/>
      <c r="R21" s="127" t="s">
        <v>43</v>
      </c>
    </row>
    <row r="22" spans="1:19" x14ac:dyDescent="0.25">
      <c r="A22" s="101" t="s">
        <v>158</v>
      </c>
      <c r="B22" s="93">
        <v>5</v>
      </c>
      <c r="C22" s="60">
        <f>B22/B33</f>
        <v>0.14705882352941177</v>
      </c>
      <c r="D22" s="76"/>
      <c r="E22" s="51"/>
      <c r="F22" s="101" t="s">
        <v>158</v>
      </c>
      <c r="G22" s="111">
        <v>1</v>
      </c>
      <c r="H22" s="64">
        <f>G22/G33</f>
        <v>3.2258064516129031E-2</v>
      </c>
      <c r="Q22" s="31"/>
      <c r="R22" s="127" t="s">
        <v>88</v>
      </c>
    </row>
    <row r="23" spans="1:19" x14ac:dyDescent="0.25">
      <c r="A23" s="101" t="s">
        <v>171</v>
      </c>
      <c r="B23" s="93">
        <v>4</v>
      </c>
      <c r="C23" s="60">
        <f>B23/B33</f>
        <v>0.11764705882352941</v>
      </c>
      <c r="E23" s="51"/>
      <c r="F23" s="101" t="s">
        <v>171</v>
      </c>
      <c r="G23" s="111">
        <v>3</v>
      </c>
      <c r="H23" s="64">
        <f>G23/G33</f>
        <v>9.6774193548387094E-2</v>
      </c>
      <c r="Q23" s="126"/>
      <c r="R23" s="127" t="s">
        <v>90</v>
      </c>
    </row>
    <row r="24" spans="1:19" x14ac:dyDescent="0.25">
      <c r="A24" s="101" t="s">
        <v>172</v>
      </c>
      <c r="B24" s="93">
        <v>1</v>
      </c>
      <c r="C24" s="60">
        <f>B24/B33</f>
        <v>2.9411764705882353E-2</v>
      </c>
      <c r="E24" s="56"/>
      <c r="F24" s="101" t="s">
        <v>172</v>
      </c>
      <c r="G24" s="111">
        <v>3</v>
      </c>
      <c r="H24" s="64">
        <f>G24/G33</f>
        <v>9.6774193548387094E-2</v>
      </c>
      <c r="Q24" s="126"/>
      <c r="R24" s="127" t="s">
        <v>89</v>
      </c>
    </row>
    <row r="25" spans="1:19" x14ac:dyDescent="0.25">
      <c r="A25" s="101" t="s">
        <v>159</v>
      </c>
      <c r="B25" s="93">
        <v>5</v>
      </c>
      <c r="C25" s="60">
        <f>B25/B33</f>
        <v>0.14705882352941177</v>
      </c>
      <c r="E25" s="51"/>
      <c r="F25" s="101" t="s">
        <v>159</v>
      </c>
      <c r="G25" s="111">
        <v>3</v>
      </c>
      <c r="H25" s="64">
        <f>G25/G33</f>
        <v>9.6774193548387094E-2</v>
      </c>
      <c r="Q25" s="126"/>
      <c r="R25" s="127" t="s">
        <v>91</v>
      </c>
    </row>
    <row r="26" spans="1:19" x14ac:dyDescent="0.25">
      <c r="A26" s="138" t="s">
        <v>160</v>
      </c>
      <c r="B26" s="93">
        <v>4</v>
      </c>
      <c r="C26" s="60">
        <f>B26/B33</f>
        <v>0.11764705882352941</v>
      </c>
      <c r="E26" s="51"/>
      <c r="F26" s="138" t="s">
        <v>160</v>
      </c>
      <c r="G26" s="111">
        <v>2</v>
      </c>
      <c r="H26" s="64">
        <f>G26/G33</f>
        <v>6.4516129032258063E-2</v>
      </c>
      <c r="Q26" s="126"/>
      <c r="R26" s="127" t="s">
        <v>92</v>
      </c>
    </row>
    <row r="27" spans="1:19" x14ac:dyDescent="0.25">
      <c r="A27" s="101" t="s">
        <v>161</v>
      </c>
      <c r="B27" s="93">
        <v>2</v>
      </c>
      <c r="C27" s="60">
        <f>B27/B33</f>
        <v>5.8823529411764705E-2</v>
      </c>
      <c r="E27" s="51"/>
      <c r="F27" s="101" t="s">
        <v>161</v>
      </c>
      <c r="G27" s="111">
        <v>3</v>
      </c>
      <c r="H27" s="64">
        <f>G27/G33</f>
        <v>9.6774193548387094E-2</v>
      </c>
      <c r="Q27" s="126"/>
      <c r="R27" s="127" t="s">
        <v>93</v>
      </c>
    </row>
    <row r="28" spans="1:19" x14ac:dyDescent="0.25">
      <c r="A28" s="101" t="s">
        <v>177</v>
      </c>
      <c r="B28" s="93">
        <v>1</v>
      </c>
      <c r="C28" s="60">
        <f>B28/B33</f>
        <v>2.9411764705882353E-2</v>
      </c>
      <c r="E28" s="51"/>
      <c r="F28" s="101" t="s">
        <v>177</v>
      </c>
      <c r="G28" s="111">
        <v>2</v>
      </c>
      <c r="H28" s="64">
        <f>G28/G33</f>
        <v>6.4516129032258063E-2</v>
      </c>
      <c r="Q28" s="126"/>
      <c r="R28" s="127" t="s">
        <v>94</v>
      </c>
    </row>
    <row r="29" spans="1:19" x14ac:dyDescent="0.25">
      <c r="A29" s="101" t="s">
        <v>163</v>
      </c>
      <c r="B29" s="93">
        <v>2</v>
      </c>
      <c r="C29" s="60">
        <f>B29/B33</f>
        <v>5.8823529411764705E-2</v>
      </c>
      <c r="E29" s="51"/>
      <c r="F29" s="101" t="s">
        <v>163</v>
      </c>
      <c r="G29" s="111">
        <v>3</v>
      </c>
      <c r="H29" s="64">
        <f>G29/G33</f>
        <v>9.6774193548387094E-2</v>
      </c>
      <c r="Q29" s="126"/>
      <c r="R29" s="127" t="s">
        <v>95</v>
      </c>
    </row>
    <row r="30" spans="1:19" x14ac:dyDescent="0.25">
      <c r="A30" s="101" t="s">
        <v>164</v>
      </c>
      <c r="B30" s="93">
        <v>2</v>
      </c>
      <c r="C30" s="60">
        <f>B30/B33</f>
        <v>5.8823529411764705E-2</v>
      </c>
      <c r="E30" s="51"/>
      <c r="F30" s="101" t="s">
        <v>164</v>
      </c>
      <c r="G30" s="111">
        <v>3</v>
      </c>
      <c r="H30" s="64">
        <f>G30/G33</f>
        <v>9.6774193548387094E-2</v>
      </c>
      <c r="Q30" s="126"/>
      <c r="R30" s="80"/>
    </row>
    <row r="31" spans="1:19" x14ac:dyDescent="0.25">
      <c r="A31" s="101" t="s">
        <v>166</v>
      </c>
      <c r="B31" s="93">
        <v>2</v>
      </c>
      <c r="C31" s="60">
        <f>B31/B33</f>
        <v>5.8823529411764705E-2</v>
      </c>
      <c r="E31" s="51"/>
      <c r="F31" s="101" t="s">
        <v>166</v>
      </c>
      <c r="G31" s="111">
        <v>2</v>
      </c>
      <c r="H31" s="64">
        <f>G31/G33</f>
        <v>6.4516129032258063E-2</v>
      </c>
      <c r="Q31" s="126"/>
      <c r="R31" s="80"/>
    </row>
    <row r="32" spans="1:19" x14ac:dyDescent="0.25">
      <c r="A32" s="101" t="s">
        <v>165</v>
      </c>
      <c r="B32" s="93">
        <v>5</v>
      </c>
      <c r="C32" s="60">
        <f>B32/B33</f>
        <v>0.14705882352941177</v>
      </c>
      <c r="E32" s="51"/>
      <c r="F32" s="101" t="s">
        <v>165</v>
      </c>
      <c r="G32" s="111">
        <v>3</v>
      </c>
      <c r="H32" s="64">
        <f>G32/G33</f>
        <v>9.6774193548387094E-2</v>
      </c>
      <c r="Q32" s="126"/>
      <c r="R32" s="80"/>
    </row>
    <row r="33" spans="1:18" x14ac:dyDescent="0.25">
      <c r="A33" s="58" t="s">
        <v>10</v>
      </c>
      <c r="B33" s="59">
        <f>SUM(B21:B32)</f>
        <v>34</v>
      </c>
      <c r="C33" s="60">
        <f>SUM(C21:C32)</f>
        <v>1</v>
      </c>
      <c r="E33" s="51"/>
      <c r="F33" s="58" t="s">
        <v>10</v>
      </c>
      <c r="G33" s="62">
        <f>SUM(G21:G32)</f>
        <v>31</v>
      </c>
      <c r="H33" s="64">
        <f>SUM(H21:H32)</f>
        <v>0.99999999999999989</v>
      </c>
      <c r="Q33" s="126"/>
      <c r="R33" s="80"/>
    </row>
    <row r="34" spans="1:18" x14ac:dyDescent="0.25">
      <c r="E34" s="51"/>
      <c r="Q34" s="126"/>
      <c r="R34" s="80"/>
    </row>
    <row r="35" spans="1:18" x14ac:dyDescent="0.25">
      <c r="A35" s="188" t="s">
        <v>73</v>
      </c>
      <c r="B35" s="189"/>
      <c r="C35" s="190"/>
      <c r="D35" s="73" t="s">
        <v>12</v>
      </c>
      <c r="E35" s="51"/>
      <c r="F35" s="54" t="s">
        <v>114</v>
      </c>
      <c r="G35" s="188" t="s">
        <v>12</v>
      </c>
      <c r="H35" s="189"/>
      <c r="I35" s="190"/>
      <c r="R35" s="17"/>
    </row>
    <row r="36" spans="1:18" x14ac:dyDescent="0.25">
      <c r="A36" s="58" t="s">
        <v>35</v>
      </c>
      <c r="B36" s="58" t="s">
        <v>20</v>
      </c>
      <c r="C36" s="58" t="s">
        <v>11</v>
      </c>
      <c r="D36" s="58" t="s">
        <v>9</v>
      </c>
      <c r="E36" s="51"/>
      <c r="F36" s="58" t="s">
        <v>35</v>
      </c>
      <c r="G36" s="58" t="s">
        <v>20</v>
      </c>
      <c r="H36" s="58" t="s">
        <v>11</v>
      </c>
      <c r="I36" s="58" t="s">
        <v>9</v>
      </c>
      <c r="R36" s="17"/>
    </row>
    <row r="37" spans="1:18" x14ac:dyDescent="0.25">
      <c r="A37" s="101" t="s">
        <v>157</v>
      </c>
      <c r="B37" s="101">
        <v>2</v>
      </c>
      <c r="C37" s="61">
        <f>B49/B37</f>
        <v>12.5</v>
      </c>
      <c r="D37" s="60">
        <f>C37/C49</f>
        <v>7.6923076923076927E-2</v>
      </c>
      <c r="E37" s="51"/>
      <c r="F37" s="101" t="s">
        <v>157</v>
      </c>
      <c r="G37" s="93">
        <v>1</v>
      </c>
      <c r="H37" s="59">
        <f>G49/G37</f>
        <v>20</v>
      </c>
      <c r="I37" s="60">
        <f>H37/H49</f>
        <v>0.1111111111111111</v>
      </c>
      <c r="J37" s="51"/>
      <c r="K37" s="52"/>
      <c r="L37" s="51"/>
      <c r="M37" s="51"/>
      <c r="N37" s="51"/>
      <c r="O37" s="51"/>
      <c r="P37" s="17"/>
      <c r="Q37" s="17"/>
      <c r="R37" s="17"/>
    </row>
    <row r="38" spans="1:18" x14ac:dyDescent="0.25">
      <c r="A38" s="101" t="s">
        <v>158</v>
      </c>
      <c r="B38" s="101">
        <v>1</v>
      </c>
      <c r="C38" s="61">
        <f>B49/B38</f>
        <v>25</v>
      </c>
      <c r="D38" s="60">
        <f>C38/C49</f>
        <v>0.15384615384615385</v>
      </c>
      <c r="E38" s="51"/>
      <c r="F38" s="101" t="s">
        <v>158</v>
      </c>
      <c r="G38" s="93">
        <v>1</v>
      </c>
      <c r="H38" s="59">
        <f>G49/G38</f>
        <v>20</v>
      </c>
      <c r="I38" s="60">
        <f>H38/H49</f>
        <v>0.1111111111111111</v>
      </c>
      <c r="J38" s="76"/>
      <c r="K38" s="91"/>
      <c r="L38" s="91"/>
      <c r="M38" s="76"/>
      <c r="N38" s="51"/>
      <c r="O38" s="51"/>
      <c r="P38" s="17"/>
      <c r="Q38" s="17"/>
      <c r="R38" s="17"/>
    </row>
    <row r="39" spans="1:18" x14ac:dyDescent="0.25">
      <c r="A39" s="101" t="s">
        <v>171</v>
      </c>
      <c r="B39" s="101">
        <v>2</v>
      </c>
      <c r="C39" s="61">
        <f>B49/B39</f>
        <v>12.5</v>
      </c>
      <c r="D39" s="60">
        <f>C39/C49</f>
        <v>7.6923076923076927E-2</v>
      </c>
      <c r="E39" s="51"/>
      <c r="F39" s="101" t="s">
        <v>171</v>
      </c>
      <c r="G39" s="93">
        <v>1</v>
      </c>
      <c r="H39" s="59">
        <f>G49/G39</f>
        <v>20</v>
      </c>
      <c r="I39" s="60">
        <f>H39/H49</f>
        <v>0.1111111111111111</v>
      </c>
      <c r="J39" s="80"/>
      <c r="K39" s="80"/>
      <c r="L39" s="80"/>
      <c r="M39" s="80"/>
      <c r="N39" s="51"/>
      <c r="O39" s="51"/>
      <c r="P39" s="17"/>
      <c r="Q39" s="17"/>
      <c r="R39" s="17"/>
    </row>
    <row r="40" spans="1:18" x14ac:dyDescent="0.25">
      <c r="A40" s="101" t="s">
        <v>172</v>
      </c>
      <c r="B40" s="101">
        <v>2</v>
      </c>
      <c r="C40" s="61">
        <f>B49/B40</f>
        <v>12.5</v>
      </c>
      <c r="D40" s="60">
        <f>C40/C49</f>
        <v>7.6923076923076927E-2</v>
      </c>
      <c r="E40" s="51"/>
      <c r="F40" s="101" t="s">
        <v>172</v>
      </c>
      <c r="G40" s="93">
        <v>2</v>
      </c>
      <c r="H40" s="59">
        <f>G49/G40</f>
        <v>10</v>
      </c>
      <c r="I40" s="60">
        <f>H40/H49</f>
        <v>5.5555555555555552E-2</v>
      </c>
      <c r="L40" s="80"/>
      <c r="M40" s="81"/>
      <c r="N40" s="51"/>
      <c r="O40" s="51"/>
      <c r="P40" s="17"/>
      <c r="Q40" s="17"/>
      <c r="R40" s="17"/>
    </row>
    <row r="41" spans="1:18" x14ac:dyDescent="0.25">
      <c r="A41" s="101" t="s">
        <v>159</v>
      </c>
      <c r="B41" s="101">
        <v>3</v>
      </c>
      <c r="C41" s="61">
        <f>B49/B41</f>
        <v>8.3333333333333339</v>
      </c>
      <c r="D41" s="60">
        <f>C41/C49</f>
        <v>5.1282051282051287E-2</v>
      </c>
      <c r="E41" s="51"/>
      <c r="F41" s="101" t="s">
        <v>159</v>
      </c>
      <c r="G41" s="93">
        <v>1</v>
      </c>
      <c r="H41" s="59">
        <f>G49/G41</f>
        <v>20</v>
      </c>
      <c r="I41" s="60">
        <f>H41/H49</f>
        <v>0.1111111111111111</v>
      </c>
      <c r="L41" s="80"/>
      <c r="M41" s="81"/>
      <c r="N41" s="51"/>
      <c r="O41" s="51"/>
      <c r="P41" s="17"/>
      <c r="Q41" s="17"/>
      <c r="R41" s="17"/>
    </row>
    <row r="42" spans="1:18" x14ac:dyDescent="0.25">
      <c r="A42" s="138" t="s">
        <v>160</v>
      </c>
      <c r="B42" s="101">
        <v>3</v>
      </c>
      <c r="C42" s="61">
        <f>B49/B42</f>
        <v>8.3333333333333339</v>
      </c>
      <c r="D42" s="60">
        <f>C42/C49</f>
        <v>5.1282051282051287E-2</v>
      </c>
      <c r="E42" s="51"/>
      <c r="F42" s="138" t="s">
        <v>160</v>
      </c>
      <c r="G42" s="93">
        <v>1</v>
      </c>
      <c r="H42" s="59">
        <f>G49/G42</f>
        <v>20</v>
      </c>
      <c r="I42" s="60">
        <f>H42/H49</f>
        <v>0.1111111111111111</v>
      </c>
      <c r="L42" s="80"/>
      <c r="M42" s="81"/>
      <c r="N42" s="51"/>
      <c r="O42" s="51"/>
      <c r="P42" s="17"/>
      <c r="Q42" s="17"/>
      <c r="R42" s="17"/>
    </row>
    <row r="43" spans="1:18" x14ac:dyDescent="0.25">
      <c r="A43" s="101" t="s">
        <v>161</v>
      </c>
      <c r="B43" s="101">
        <v>2</v>
      </c>
      <c r="C43" s="61">
        <f>B49/B43</f>
        <v>12.5</v>
      </c>
      <c r="D43" s="60">
        <f>C43/C49</f>
        <v>7.6923076923076927E-2</v>
      </c>
      <c r="E43" s="51"/>
      <c r="F43" s="101" t="s">
        <v>161</v>
      </c>
      <c r="G43" s="93">
        <v>3</v>
      </c>
      <c r="H43" s="59">
        <f>G49/G43</f>
        <v>6.666666666666667</v>
      </c>
      <c r="I43" s="60">
        <f>H43/H49</f>
        <v>3.7037037037037042E-2</v>
      </c>
      <c r="L43" s="80"/>
      <c r="M43" s="81"/>
      <c r="N43" s="51"/>
      <c r="O43" s="51"/>
      <c r="P43" s="17"/>
      <c r="Q43" s="17"/>
      <c r="R43" s="17"/>
    </row>
    <row r="44" spans="1:18" x14ac:dyDescent="0.25">
      <c r="A44" s="101" t="s">
        <v>177</v>
      </c>
      <c r="B44" s="101">
        <v>2</v>
      </c>
      <c r="C44" s="61">
        <f>B49/B44</f>
        <v>12.5</v>
      </c>
      <c r="D44" s="60">
        <f>C44/C49</f>
        <v>7.6923076923076927E-2</v>
      </c>
      <c r="E44" s="51"/>
      <c r="F44" s="101" t="s">
        <v>177</v>
      </c>
      <c r="G44" s="93">
        <v>3</v>
      </c>
      <c r="H44" s="59">
        <f>G49/G44</f>
        <v>6.666666666666667</v>
      </c>
      <c r="I44" s="60">
        <f>H44/H49</f>
        <v>3.7037037037037042E-2</v>
      </c>
      <c r="L44" s="80"/>
      <c r="M44" s="81"/>
      <c r="N44" s="51"/>
      <c r="O44" s="51"/>
      <c r="P44" s="17"/>
      <c r="Q44" s="17"/>
      <c r="R44" s="17"/>
    </row>
    <row r="45" spans="1:18" x14ac:dyDescent="0.25">
      <c r="A45" s="101" t="s">
        <v>163</v>
      </c>
      <c r="B45" s="101">
        <v>2</v>
      </c>
      <c r="C45" s="61">
        <f>B49/B45</f>
        <v>12.5</v>
      </c>
      <c r="D45" s="60">
        <f>C45/C49</f>
        <v>7.6923076923076927E-2</v>
      </c>
      <c r="E45" s="51"/>
      <c r="F45" s="101" t="s">
        <v>163</v>
      </c>
      <c r="G45" s="93">
        <v>2</v>
      </c>
      <c r="H45" s="59">
        <f>G49/G45</f>
        <v>10</v>
      </c>
      <c r="I45" s="60">
        <f>H45/H49</f>
        <v>5.5555555555555552E-2</v>
      </c>
      <c r="L45" s="80"/>
      <c r="M45" s="81"/>
      <c r="N45" s="51"/>
      <c r="O45" s="51"/>
      <c r="P45" s="17"/>
      <c r="Q45" s="17"/>
      <c r="R45" s="17"/>
    </row>
    <row r="46" spans="1:18" x14ac:dyDescent="0.25">
      <c r="A46" s="101" t="s">
        <v>164</v>
      </c>
      <c r="B46" s="101">
        <v>2</v>
      </c>
      <c r="C46" s="61">
        <f>B49/B46</f>
        <v>12.5</v>
      </c>
      <c r="D46" s="60">
        <f>C46/C49</f>
        <v>7.6923076923076927E-2</v>
      </c>
      <c r="E46" s="51"/>
      <c r="F46" s="101" t="s">
        <v>164</v>
      </c>
      <c r="G46" s="93">
        <v>3</v>
      </c>
      <c r="H46" s="59">
        <f>G49/G46</f>
        <v>6.666666666666667</v>
      </c>
      <c r="I46" s="60">
        <f>H46/H49</f>
        <v>3.7037037037037042E-2</v>
      </c>
      <c r="L46" s="80"/>
      <c r="M46" s="81"/>
      <c r="N46" s="51"/>
      <c r="O46" s="51"/>
      <c r="P46" s="17"/>
      <c r="Q46" s="17"/>
      <c r="R46" s="17"/>
    </row>
    <row r="47" spans="1:18" x14ac:dyDescent="0.25">
      <c r="A47" s="101" t="s">
        <v>166</v>
      </c>
      <c r="B47" s="101">
        <v>1</v>
      </c>
      <c r="C47" s="61">
        <f>B49/B47</f>
        <v>25</v>
      </c>
      <c r="D47" s="60">
        <f>C47/C49</f>
        <v>0.15384615384615385</v>
      </c>
      <c r="E47" s="51"/>
      <c r="F47" s="101" t="s">
        <v>166</v>
      </c>
      <c r="G47" s="93">
        <v>1</v>
      </c>
      <c r="H47" s="59">
        <f>G49/G47</f>
        <v>20</v>
      </c>
      <c r="I47" s="60">
        <f>H47/H49</f>
        <v>0.1111111111111111</v>
      </c>
      <c r="L47" s="80"/>
      <c r="M47" s="81"/>
      <c r="N47" s="51"/>
      <c r="O47" s="51"/>
      <c r="P47" s="17"/>
      <c r="Q47" s="17"/>
      <c r="R47" s="17"/>
    </row>
    <row r="48" spans="1:18" x14ac:dyDescent="0.25">
      <c r="A48" s="101" t="s">
        <v>165</v>
      </c>
      <c r="B48" s="101">
        <v>3</v>
      </c>
      <c r="C48" s="61">
        <f>B49/B48</f>
        <v>8.3333333333333339</v>
      </c>
      <c r="D48" s="60">
        <f>C48/C49</f>
        <v>5.1282051282051287E-2</v>
      </c>
      <c r="E48" s="51"/>
      <c r="F48" s="101" t="s">
        <v>165</v>
      </c>
      <c r="G48" s="93">
        <v>1</v>
      </c>
      <c r="H48" s="59">
        <f>G49/G48</f>
        <v>20</v>
      </c>
      <c r="I48" s="60">
        <f>H48/H49</f>
        <v>0.1111111111111111</v>
      </c>
      <c r="L48" s="80"/>
      <c r="M48" s="81"/>
      <c r="N48" s="51"/>
      <c r="O48" s="51"/>
      <c r="P48" s="17"/>
      <c r="Q48" s="17"/>
      <c r="R48" s="17"/>
    </row>
    <row r="49" spans="1:18" x14ac:dyDescent="0.25">
      <c r="A49" s="58" t="s">
        <v>10</v>
      </c>
      <c r="B49" s="58">
        <f>SUM(B37:B48)</f>
        <v>25</v>
      </c>
      <c r="C49" s="61">
        <f>SUM(C37:C48)</f>
        <v>162.5</v>
      </c>
      <c r="D49" s="60">
        <f>SUM(D37:D48)</f>
        <v>0.99999999999999989</v>
      </c>
      <c r="E49" s="51"/>
      <c r="F49" s="62" t="s">
        <v>10</v>
      </c>
      <c r="G49" s="59">
        <f>SUM(G37:G48)</f>
        <v>20</v>
      </c>
      <c r="H49" s="59">
        <f>SUM(H37:H48)</f>
        <v>180</v>
      </c>
      <c r="I49" s="60">
        <f>SUM(I37:I48)</f>
        <v>1.0000000000000002</v>
      </c>
      <c r="L49" s="80"/>
      <c r="M49" s="81"/>
      <c r="N49" s="51"/>
      <c r="O49" s="51"/>
      <c r="P49" s="17"/>
      <c r="Q49" s="17"/>
      <c r="R49" s="17"/>
    </row>
    <row r="50" spans="1:18" x14ac:dyDescent="0.25">
      <c r="E50" s="51"/>
      <c r="I50" s="51"/>
      <c r="L50" s="80"/>
      <c r="M50" s="81"/>
      <c r="N50" s="51"/>
      <c r="O50" s="51"/>
      <c r="P50" s="17"/>
      <c r="Q50" s="17"/>
      <c r="R50" s="17"/>
    </row>
    <row r="51" spans="1:18" x14ac:dyDescent="0.25">
      <c r="A51" s="53" t="s">
        <v>72</v>
      </c>
      <c r="B51" s="188" t="s">
        <v>13</v>
      </c>
      <c r="C51" s="190"/>
      <c r="E51" s="51"/>
      <c r="F51" s="74" t="s">
        <v>115</v>
      </c>
      <c r="G51" s="188" t="s">
        <v>13</v>
      </c>
      <c r="H51" s="190"/>
      <c r="I51" s="51"/>
      <c r="L51" s="80"/>
      <c r="M51" s="81"/>
      <c r="N51" s="51"/>
      <c r="O51" s="51"/>
      <c r="P51" s="17"/>
      <c r="Q51" s="17"/>
      <c r="R51" s="17"/>
    </row>
    <row r="52" spans="1:18" x14ac:dyDescent="0.25">
      <c r="A52" s="58" t="s">
        <v>35</v>
      </c>
      <c r="B52" s="58" t="s">
        <v>20</v>
      </c>
      <c r="C52" s="58" t="s">
        <v>9</v>
      </c>
      <c r="E52" s="51"/>
      <c r="F52" s="58" t="s">
        <v>35</v>
      </c>
      <c r="G52" s="58" t="s">
        <v>20</v>
      </c>
      <c r="H52" s="58" t="s">
        <v>9</v>
      </c>
      <c r="I52" s="51"/>
      <c r="L52" s="80"/>
      <c r="M52" s="94"/>
      <c r="N52" s="51"/>
      <c r="O52" s="51"/>
      <c r="P52" s="17"/>
      <c r="Q52" s="17"/>
      <c r="R52" s="17"/>
    </row>
    <row r="53" spans="1:18" x14ac:dyDescent="0.25">
      <c r="A53" s="101" t="s">
        <v>157</v>
      </c>
      <c r="B53" s="101">
        <v>1</v>
      </c>
      <c r="C53" s="60">
        <f>B53/B65</f>
        <v>0.04</v>
      </c>
      <c r="D53" s="51"/>
      <c r="E53" s="51"/>
      <c r="F53" s="101" t="s">
        <v>157</v>
      </c>
      <c r="G53" s="58">
        <v>3</v>
      </c>
      <c r="H53" s="60">
        <f>G53/G65</f>
        <v>9.6774193548387094E-2</v>
      </c>
      <c r="I53" s="51"/>
      <c r="L53" s="57"/>
      <c r="M53" s="57"/>
      <c r="N53" s="57"/>
      <c r="O53" s="57"/>
      <c r="P53" s="34"/>
      <c r="Q53" s="34"/>
      <c r="R53" s="17"/>
    </row>
    <row r="54" spans="1:18" x14ac:dyDescent="0.25">
      <c r="A54" s="101" t="s">
        <v>158</v>
      </c>
      <c r="B54" s="101">
        <v>2</v>
      </c>
      <c r="C54" s="60">
        <f>B54/B65</f>
        <v>0.08</v>
      </c>
      <c r="D54" s="76"/>
      <c r="E54" s="51"/>
      <c r="F54" s="101" t="s">
        <v>158</v>
      </c>
      <c r="G54" s="58">
        <v>3</v>
      </c>
      <c r="H54" s="60">
        <f>G54/G65</f>
        <v>9.6774193548387094E-2</v>
      </c>
      <c r="I54" s="51"/>
      <c r="M54" s="76"/>
      <c r="N54" s="57"/>
      <c r="O54" s="57"/>
      <c r="P54" s="34"/>
      <c r="Q54" s="34"/>
      <c r="R54" s="17"/>
    </row>
    <row r="55" spans="1:18" x14ac:dyDescent="0.25">
      <c r="A55" s="101" t="s">
        <v>171</v>
      </c>
      <c r="B55" s="101">
        <v>3</v>
      </c>
      <c r="C55" s="60">
        <f>B55/B65</f>
        <v>0.12</v>
      </c>
      <c r="D55" s="72"/>
      <c r="E55" s="57"/>
      <c r="F55" s="101" t="s">
        <v>171</v>
      </c>
      <c r="G55" s="58">
        <v>2</v>
      </c>
      <c r="H55" s="60">
        <f>G55/G65</f>
        <v>6.4516129032258063E-2</v>
      </c>
      <c r="I55" s="57"/>
      <c r="M55" s="51"/>
      <c r="N55" s="57"/>
      <c r="O55" s="57"/>
      <c r="P55" s="34"/>
      <c r="Q55" s="34"/>
      <c r="R55" s="17"/>
    </row>
    <row r="56" spans="1:18" x14ac:dyDescent="0.25">
      <c r="A56" s="101" t="s">
        <v>172</v>
      </c>
      <c r="B56" s="101">
        <v>1</v>
      </c>
      <c r="C56" s="60">
        <f>B56/B65</f>
        <v>0.04</v>
      </c>
      <c r="D56" s="72"/>
      <c r="E56" s="57"/>
      <c r="F56" s="101" t="s">
        <v>172</v>
      </c>
      <c r="G56" s="58">
        <v>3</v>
      </c>
      <c r="H56" s="60">
        <f>G56/G65</f>
        <v>9.6774193548387094E-2</v>
      </c>
      <c r="I56" s="57"/>
      <c r="M56" s="51"/>
      <c r="N56" s="57"/>
      <c r="O56" s="57"/>
      <c r="P56" s="34"/>
      <c r="Q56" s="34"/>
      <c r="R56" s="17"/>
    </row>
    <row r="57" spans="1:18" x14ac:dyDescent="0.25">
      <c r="A57" s="101" t="s">
        <v>159</v>
      </c>
      <c r="B57" s="101">
        <v>2</v>
      </c>
      <c r="C57" s="60">
        <f>B57/B65</f>
        <v>0.08</v>
      </c>
      <c r="D57" s="72"/>
      <c r="E57" s="57"/>
      <c r="F57" s="101" t="s">
        <v>159</v>
      </c>
      <c r="G57" s="58">
        <v>2</v>
      </c>
      <c r="H57" s="60">
        <f>G57/G65</f>
        <v>6.4516129032258063E-2</v>
      </c>
      <c r="I57" s="57"/>
      <c r="M57" s="51"/>
      <c r="N57" s="57"/>
      <c r="O57" s="57"/>
      <c r="P57" s="34"/>
      <c r="Q57" s="34"/>
      <c r="R57" s="17"/>
    </row>
    <row r="58" spans="1:18" x14ac:dyDescent="0.25">
      <c r="A58" s="138" t="s">
        <v>160</v>
      </c>
      <c r="B58" s="101">
        <v>3</v>
      </c>
      <c r="C58" s="60">
        <f>B58/B65</f>
        <v>0.12</v>
      </c>
      <c r="D58" s="72"/>
      <c r="E58" s="57"/>
      <c r="F58" s="138" t="s">
        <v>160</v>
      </c>
      <c r="G58" s="58">
        <v>3</v>
      </c>
      <c r="H58" s="60">
        <f>G58/G65</f>
        <v>9.6774193548387094E-2</v>
      </c>
      <c r="I58" s="57"/>
      <c r="M58" s="51"/>
      <c r="N58" s="57"/>
      <c r="O58" s="57"/>
      <c r="P58" s="34"/>
      <c r="Q58" s="34"/>
      <c r="R58" s="17"/>
    </row>
    <row r="59" spans="1:18" x14ac:dyDescent="0.25">
      <c r="A59" s="101" t="s">
        <v>161</v>
      </c>
      <c r="B59" s="101">
        <v>2</v>
      </c>
      <c r="C59" s="60">
        <f>B59/B65</f>
        <v>0.08</v>
      </c>
      <c r="D59" s="72"/>
      <c r="E59" s="51"/>
      <c r="F59" s="101" t="s">
        <v>161</v>
      </c>
      <c r="G59" s="58">
        <v>2</v>
      </c>
      <c r="H59" s="60">
        <f>G59/G65</f>
        <v>6.4516129032258063E-2</v>
      </c>
      <c r="I59" s="51"/>
      <c r="M59" s="51"/>
      <c r="N59" s="57"/>
      <c r="O59" s="57"/>
      <c r="P59" s="34"/>
      <c r="Q59" s="34"/>
      <c r="R59" s="17"/>
    </row>
    <row r="60" spans="1:18" x14ac:dyDescent="0.25">
      <c r="A60" s="101" t="s">
        <v>177</v>
      </c>
      <c r="B60" s="101">
        <v>2</v>
      </c>
      <c r="C60" s="60">
        <f>B60/B65</f>
        <v>0.08</v>
      </c>
      <c r="D60" s="72"/>
      <c r="E60" s="51"/>
      <c r="F60" s="101" t="s">
        <v>177</v>
      </c>
      <c r="G60" s="58">
        <v>3</v>
      </c>
      <c r="H60" s="60">
        <f>G60/G65</f>
        <v>9.6774193548387094E-2</v>
      </c>
      <c r="I60" s="51"/>
      <c r="M60" s="51"/>
      <c r="N60" s="51"/>
      <c r="O60" s="51"/>
      <c r="P60" s="17"/>
      <c r="Q60" s="17"/>
      <c r="R60" s="17"/>
    </row>
    <row r="61" spans="1:18" x14ac:dyDescent="0.25">
      <c r="A61" s="101" t="s">
        <v>163</v>
      </c>
      <c r="B61" s="101">
        <v>2</v>
      </c>
      <c r="C61" s="60">
        <f>B61/B65</f>
        <v>0.08</v>
      </c>
      <c r="D61" s="72"/>
      <c r="E61" s="51"/>
      <c r="F61" s="101" t="s">
        <v>163</v>
      </c>
      <c r="G61" s="58">
        <v>2</v>
      </c>
      <c r="H61" s="60">
        <f>G61/G65</f>
        <v>6.4516129032258063E-2</v>
      </c>
      <c r="I61" s="51"/>
      <c r="M61" s="51"/>
      <c r="N61" s="51"/>
      <c r="O61" s="51"/>
      <c r="P61" s="17"/>
      <c r="Q61" s="17"/>
      <c r="R61" s="17"/>
    </row>
    <row r="62" spans="1:18" x14ac:dyDescent="0.25">
      <c r="A62" s="101" t="s">
        <v>164</v>
      </c>
      <c r="B62" s="101">
        <v>2</v>
      </c>
      <c r="C62" s="60">
        <f>B62/B65</f>
        <v>0.08</v>
      </c>
      <c r="D62" s="72"/>
      <c r="E62" s="51"/>
      <c r="F62" s="101" t="s">
        <v>164</v>
      </c>
      <c r="G62" s="58">
        <v>2</v>
      </c>
      <c r="H62" s="60">
        <f>G62/G65</f>
        <v>6.4516129032258063E-2</v>
      </c>
      <c r="I62" s="51"/>
      <c r="M62" s="51"/>
      <c r="N62" s="51"/>
      <c r="O62" s="51"/>
      <c r="P62" s="17"/>
      <c r="Q62" s="17"/>
      <c r="R62" s="17"/>
    </row>
    <row r="63" spans="1:18" x14ac:dyDescent="0.25">
      <c r="A63" s="101" t="s">
        <v>166</v>
      </c>
      <c r="B63" s="101">
        <v>2</v>
      </c>
      <c r="C63" s="60">
        <f>B63/B65</f>
        <v>0.08</v>
      </c>
      <c r="D63" s="72"/>
      <c r="E63" s="51"/>
      <c r="F63" s="101" t="s">
        <v>166</v>
      </c>
      <c r="G63" s="58">
        <v>3</v>
      </c>
      <c r="H63" s="60">
        <f>G63/G65</f>
        <v>9.6774193548387094E-2</v>
      </c>
      <c r="I63" s="51"/>
      <c r="M63" s="51"/>
      <c r="N63" s="51"/>
      <c r="O63" s="51"/>
      <c r="P63" s="17"/>
      <c r="Q63" s="17"/>
      <c r="R63" s="17"/>
    </row>
    <row r="64" spans="1:18" x14ac:dyDescent="0.25">
      <c r="A64" s="101" t="s">
        <v>165</v>
      </c>
      <c r="B64" s="101">
        <v>3</v>
      </c>
      <c r="C64" s="60">
        <f>B64/B65</f>
        <v>0.12</v>
      </c>
      <c r="D64" s="72"/>
      <c r="E64" s="51"/>
      <c r="F64" s="101" t="s">
        <v>165</v>
      </c>
      <c r="G64" s="101">
        <v>3</v>
      </c>
      <c r="H64" s="60">
        <f>G64/G65</f>
        <v>9.6774193548387094E-2</v>
      </c>
      <c r="I64" s="51"/>
      <c r="M64" s="51"/>
      <c r="N64" s="51"/>
      <c r="O64" s="51"/>
      <c r="P64" s="17"/>
      <c r="Q64" s="17"/>
      <c r="R64" s="17"/>
    </row>
    <row r="65" spans="1:18" x14ac:dyDescent="0.25">
      <c r="A65" s="58" t="s">
        <v>10</v>
      </c>
      <c r="B65" s="58">
        <f>SUM(B53:B64)</f>
        <v>25</v>
      </c>
      <c r="C65" s="60">
        <f>SUM(C53:C64)</f>
        <v>0.99999999999999978</v>
      </c>
      <c r="D65" s="72"/>
      <c r="E65" s="51"/>
      <c r="F65" s="62" t="s">
        <v>10</v>
      </c>
      <c r="G65" s="58">
        <f>SUM(G53:G64)</f>
        <v>31</v>
      </c>
      <c r="H65" s="60">
        <f>SUM(H53:H64)</f>
        <v>1</v>
      </c>
      <c r="I65" s="51"/>
      <c r="M65" s="51"/>
      <c r="N65" s="51"/>
      <c r="O65" s="51"/>
      <c r="P65" s="17"/>
      <c r="Q65" s="17"/>
      <c r="R65" s="17"/>
    </row>
    <row r="66" spans="1:18" x14ac:dyDescent="0.25">
      <c r="A66" s="77"/>
      <c r="B66" s="77"/>
      <c r="C66" s="78"/>
      <c r="D66" s="72"/>
      <c r="E66" s="51"/>
      <c r="I66" s="51"/>
      <c r="M66" s="51"/>
      <c r="N66" s="51"/>
      <c r="O66" s="51"/>
      <c r="P66" s="17"/>
      <c r="Q66" s="17"/>
      <c r="R66" s="17"/>
    </row>
    <row r="67" spans="1:18" x14ac:dyDescent="0.25">
      <c r="A67" s="73" t="s">
        <v>71</v>
      </c>
      <c r="B67" s="163" t="s">
        <v>13</v>
      </c>
      <c r="C67" s="165"/>
      <c r="D67" s="72"/>
      <c r="E67" s="51"/>
      <c r="F67" s="74" t="s">
        <v>116</v>
      </c>
      <c r="G67" s="188" t="s">
        <v>12</v>
      </c>
      <c r="H67" s="189"/>
      <c r="I67" s="190"/>
      <c r="M67" s="51"/>
      <c r="N67" s="51"/>
      <c r="O67" s="51"/>
      <c r="P67" s="17"/>
      <c r="Q67" s="17"/>
      <c r="R67" s="17"/>
    </row>
    <row r="68" spans="1:18" x14ac:dyDescent="0.25">
      <c r="A68" s="58" t="s">
        <v>35</v>
      </c>
      <c r="B68" s="58" t="s">
        <v>20</v>
      </c>
      <c r="C68" s="58" t="s">
        <v>9</v>
      </c>
      <c r="D68" s="72"/>
      <c r="E68" s="51"/>
      <c r="F68" s="58" t="s">
        <v>35</v>
      </c>
      <c r="G68" s="58" t="s">
        <v>20</v>
      </c>
      <c r="H68" s="55" t="s">
        <v>11</v>
      </c>
      <c r="I68" s="55" t="s">
        <v>9</v>
      </c>
      <c r="M68" s="51"/>
      <c r="N68" s="51"/>
      <c r="O68" s="51"/>
      <c r="P68" s="17"/>
      <c r="Q68" s="17"/>
      <c r="R68" s="17"/>
    </row>
    <row r="69" spans="1:18" x14ac:dyDescent="0.25">
      <c r="A69" s="101" t="s">
        <v>157</v>
      </c>
      <c r="B69" s="101">
        <v>1</v>
      </c>
      <c r="C69" s="60">
        <f>B69/B81</f>
        <v>5.2631578947368418E-2</v>
      </c>
      <c r="D69" s="51"/>
      <c r="E69" s="51"/>
      <c r="F69" s="101" t="s">
        <v>157</v>
      </c>
      <c r="G69" s="93">
        <v>1</v>
      </c>
      <c r="H69" s="58">
        <f>G81/G69</f>
        <v>12</v>
      </c>
      <c r="I69" s="60">
        <f>H69/H81</f>
        <v>8.3333333333333329E-2</v>
      </c>
      <c r="J69" s="51"/>
      <c r="K69" s="52"/>
      <c r="L69" s="51"/>
      <c r="M69" s="51"/>
      <c r="N69" s="51"/>
      <c r="O69" s="51"/>
      <c r="P69" s="17"/>
      <c r="Q69" s="17"/>
      <c r="R69" s="17"/>
    </row>
    <row r="70" spans="1:18" x14ac:dyDescent="0.25">
      <c r="A70" s="101" t="s">
        <v>158</v>
      </c>
      <c r="B70" s="101">
        <v>3</v>
      </c>
      <c r="C70" s="60">
        <f>B70/B81</f>
        <v>0.15789473684210525</v>
      </c>
      <c r="D70" s="51"/>
      <c r="E70" s="51"/>
      <c r="F70" s="101" t="s">
        <v>158</v>
      </c>
      <c r="G70" s="93">
        <v>1</v>
      </c>
      <c r="H70" s="58">
        <f>G81/G70</f>
        <v>12</v>
      </c>
      <c r="I70" s="60">
        <f>H70/H81</f>
        <v>8.3333333333333329E-2</v>
      </c>
      <c r="J70" s="76"/>
      <c r="K70" s="88"/>
      <c r="N70" s="57"/>
      <c r="O70" s="57"/>
      <c r="P70" s="34"/>
      <c r="Q70" s="34"/>
      <c r="R70" s="17"/>
    </row>
    <row r="71" spans="1:18" x14ac:dyDescent="0.25">
      <c r="A71" s="101" t="s">
        <v>171</v>
      </c>
      <c r="B71" s="101">
        <v>2</v>
      </c>
      <c r="C71" s="60">
        <f>B71/B81</f>
        <v>0.10526315789473684</v>
      </c>
      <c r="D71" s="51"/>
      <c r="E71" s="51"/>
      <c r="F71" s="101" t="s">
        <v>171</v>
      </c>
      <c r="G71" s="93">
        <v>1</v>
      </c>
      <c r="H71" s="58">
        <f>G81/G71</f>
        <v>12</v>
      </c>
      <c r="I71" s="60">
        <f>H71/H81</f>
        <v>8.3333333333333329E-2</v>
      </c>
      <c r="J71" s="80"/>
      <c r="K71" s="80"/>
      <c r="N71" s="57"/>
      <c r="O71" s="57"/>
      <c r="P71" s="34"/>
      <c r="Q71" s="34"/>
      <c r="R71" s="17"/>
    </row>
    <row r="72" spans="1:18" x14ac:dyDescent="0.25">
      <c r="A72" s="101" t="s">
        <v>172</v>
      </c>
      <c r="B72" s="101">
        <v>2</v>
      </c>
      <c r="C72" s="60">
        <f>B72/B81</f>
        <v>0.10526315789473684</v>
      </c>
      <c r="D72" s="76"/>
      <c r="E72" s="51"/>
      <c r="F72" s="101" t="s">
        <v>172</v>
      </c>
      <c r="G72" s="93">
        <v>1</v>
      </c>
      <c r="H72" s="58">
        <f>G81/G72</f>
        <v>12</v>
      </c>
      <c r="I72" s="60">
        <f>H72/H81</f>
        <v>8.3333333333333329E-2</v>
      </c>
      <c r="J72" s="80"/>
      <c r="K72" s="92"/>
      <c r="N72" s="57"/>
      <c r="O72" s="57"/>
      <c r="P72" s="34"/>
      <c r="Q72" s="34"/>
      <c r="R72" s="17"/>
    </row>
    <row r="73" spans="1:18" x14ac:dyDescent="0.25">
      <c r="A73" s="101" t="s">
        <v>159</v>
      </c>
      <c r="B73" s="101">
        <v>2</v>
      </c>
      <c r="C73" s="60">
        <f>B73/B81</f>
        <v>0.10526315789473684</v>
      </c>
      <c r="D73" s="51"/>
      <c r="E73" s="51"/>
      <c r="F73" s="101" t="s">
        <v>159</v>
      </c>
      <c r="G73" s="93">
        <v>1</v>
      </c>
      <c r="H73" s="58">
        <f>G81/G73</f>
        <v>12</v>
      </c>
      <c r="I73" s="60">
        <f>H73/H81</f>
        <v>8.3333333333333329E-2</v>
      </c>
      <c r="J73" s="80"/>
      <c r="K73" s="92"/>
      <c r="N73" s="57"/>
      <c r="O73" s="57"/>
      <c r="P73" s="34"/>
      <c r="Q73" s="34"/>
      <c r="R73" s="17"/>
    </row>
    <row r="74" spans="1:18" x14ac:dyDescent="0.25">
      <c r="A74" s="138" t="s">
        <v>160</v>
      </c>
      <c r="B74" s="101">
        <v>2</v>
      </c>
      <c r="C74" s="60">
        <f>B74/B81</f>
        <v>0.10526315789473684</v>
      </c>
      <c r="D74" s="51"/>
      <c r="E74" s="51"/>
      <c r="F74" s="138" t="s">
        <v>160</v>
      </c>
      <c r="G74" s="93">
        <v>1</v>
      </c>
      <c r="H74" s="58">
        <f>G81/G74</f>
        <v>12</v>
      </c>
      <c r="I74" s="60">
        <f>H74/H81</f>
        <v>8.3333333333333329E-2</v>
      </c>
      <c r="J74" s="80"/>
      <c r="K74" s="92"/>
      <c r="N74" s="57"/>
      <c r="O74" s="57"/>
      <c r="P74" s="34"/>
      <c r="Q74" s="34"/>
      <c r="R74" s="17"/>
    </row>
    <row r="75" spans="1:18" x14ac:dyDescent="0.25">
      <c r="A75" s="101" t="s">
        <v>161</v>
      </c>
      <c r="B75" s="101">
        <v>1</v>
      </c>
      <c r="C75" s="60">
        <f>B75/B81</f>
        <v>5.2631578947368418E-2</v>
      </c>
      <c r="D75" s="51"/>
      <c r="E75" s="51"/>
      <c r="F75" s="101" t="s">
        <v>161</v>
      </c>
      <c r="G75" s="93">
        <v>1</v>
      </c>
      <c r="H75" s="58">
        <f>G81/G75</f>
        <v>12</v>
      </c>
      <c r="I75" s="60">
        <f>H75/H81</f>
        <v>8.3333333333333329E-2</v>
      </c>
      <c r="J75" s="80"/>
      <c r="K75" s="92"/>
      <c r="N75" s="57"/>
      <c r="O75" s="57"/>
      <c r="P75" s="34"/>
      <c r="Q75" s="34"/>
      <c r="R75" s="17"/>
    </row>
    <row r="76" spans="1:18" x14ac:dyDescent="0.25">
      <c r="A76" s="101" t="s">
        <v>177</v>
      </c>
      <c r="B76" s="101">
        <v>2</v>
      </c>
      <c r="C76" s="60">
        <f>B76/B81</f>
        <v>0.10526315789473684</v>
      </c>
      <c r="D76" s="51"/>
      <c r="E76" s="51"/>
      <c r="F76" s="101" t="s">
        <v>177</v>
      </c>
      <c r="G76" s="93">
        <v>1</v>
      </c>
      <c r="H76" s="58">
        <f>G81/G76</f>
        <v>12</v>
      </c>
      <c r="I76" s="60">
        <f>H76/H81</f>
        <v>8.3333333333333329E-2</v>
      </c>
      <c r="J76" s="80"/>
      <c r="K76" s="92"/>
      <c r="N76" s="51"/>
      <c r="O76" s="51"/>
      <c r="P76" s="17"/>
      <c r="Q76" s="17"/>
      <c r="R76" s="17"/>
    </row>
    <row r="77" spans="1:18" x14ac:dyDescent="0.25">
      <c r="A77" s="101" t="s">
        <v>163</v>
      </c>
      <c r="B77" s="101">
        <v>1</v>
      </c>
      <c r="C77" s="60">
        <f>B77/B81</f>
        <v>5.2631578947368418E-2</v>
      </c>
      <c r="D77" s="51"/>
      <c r="E77" s="51"/>
      <c r="F77" s="101" t="s">
        <v>163</v>
      </c>
      <c r="G77" s="93">
        <v>1</v>
      </c>
      <c r="H77" s="58">
        <f>G81/G77</f>
        <v>12</v>
      </c>
      <c r="I77" s="60">
        <f>H77/H81</f>
        <v>8.3333333333333329E-2</v>
      </c>
      <c r="J77" s="80"/>
      <c r="K77" s="92"/>
      <c r="N77" s="51"/>
      <c r="O77" s="51"/>
      <c r="P77" s="17"/>
      <c r="Q77" s="17"/>
      <c r="R77" s="17"/>
    </row>
    <row r="78" spans="1:18" x14ac:dyDescent="0.25">
      <c r="A78" s="101" t="s">
        <v>164</v>
      </c>
      <c r="B78" s="101">
        <v>1</v>
      </c>
      <c r="C78" s="60">
        <f>B78/B81</f>
        <v>5.2631578947368418E-2</v>
      </c>
      <c r="D78" s="51"/>
      <c r="E78" s="51"/>
      <c r="F78" s="101" t="s">
        <v>164</v>
      </c>
      <c r="G78" s="93">
        <v>1</v>
      </c>
      <c r="H78" s="58">
        <f>G81/G78</f>
        <v>12</v>
      </c>
      <c r="I78" s="60">
        <f>H78/H81</f>
        <v>8.3333333333333329E-2</v>
      </c>
      <c r="J78" s="80"/>
      <c r="K78" s="92"/>
      <c r="N78" s="51"/>
      <c r="O78" s="51"/>
      <c r="P78" s="17"/>
      <c r="Q78" s="17"/>
      <c r="R78" s="17"/>
    </row>
    <row r="79" spans="1:18" x14ac:dyDescent="0.25">
      <c r="A79" s="101" t="s">
        <v>166</v>
      </c>
      <c r="B79" s="101">
        <v>1</v>
      </c>
      <c r="C79" s="60">
        <f>B79/B81</f>
        <v>5.2631578947368418E-2</v>
      </c>
      <c r="D79" s="51"/>
      <c r="E79" s="51"/>
      <c r="F79" s="101" t="s">
        <v>166</v>
      </c>
      <c r="G79" s="93">
        <v>1</v>
      </c>
      <c r="H79" s="58">
        <f>G81/G79</f>
        <v>12</v>
      </c>
      <c r="I79" s="60">
        <f>H79/H81</f>
        <v>8.3333333333333329E-2</v>
      </c>
      <c r="J79" s="80"/>
      <c r="K79" s="92"/>
      <c r="N79" s="51"/>
      <c r="O79" s="51"/>
      <c r="P79" s="17"/>
      <c r="Q79" s="17"/>
      <c r="R79" s="17"/>
    </row>
    <row r="80" spans="1:18" x14ac:dyDescent="0.25">
      <c r="A80" s="101" t="s">
        <v>165</v>
      </c>
      <c r="B80" s="101">
        <v>1</v>
      </c>
      <c r="C80" s="60">
        <f>B80/B81</f>
        <v>5.2631578947368418E-2</v>
      </c>
      <c r="D80" s="51"/>
      <c r="E80" s="51"/>
      <c r="F80" s="101" t="s">
        <v>165</v>
      </c>
      <c r="G80" s="93">
        <v>1</v>
      </c>
      <c r="H80" s="58">
        <f>G81/G80</f>
        <v>12</v>
      </c>
      <c r="I80" s="60">
        <f>H80/H81</f>
        <v>8.3333333333333329E-2</v>
      </c>
      <c r="J80" s="80"/>
      <c r="K80" s="92"/>
      <c r="N80" s="51"/>
      <c r="O80" s="51"/>
      <c r="P80" s="17"/>
      <c r="Q80" s="17"/>
      <c r="R80" s="17"/>
    </row>
    <row r="81" spans="1:18" x14ac:dyDescent="0.25">
      <c r="A81" s="58" t="s">
        <v>10</v>
      </c>
      <c r="B81" s="58">
        <f>SUM(B69:B80)</f>
        <v>19</v>
      </c>
      <c r="C81" s="60">
        <f>SUM(C69:C80)</f>
        <v>0.99999999999999978</v>
      </c>
      <c r="D81" s="51"/>
      <c r="E81" s="51"/>
      <c r="F81" s="62" t="s">
        <v>10</v>
      </c>
      <c r="G81" s="59">
        <f>SUM(G69:G80)</f>
        <v>12</v>
      </c>
      <c r="H81" s="58">
        <f>SUM(H69:H80)</f>
        <v>144</v>
      </c>
      <c r="I81" s="60">
        <f>SUM(I69:I80)</f>
        <v>1</v>
      </c>
      <c r="J81" s="80"/>
      <c r="K81" s="92"/>
      <c r="N81" s="51"/>
      <c r="O81" s="51"/>
      <c r="P81" s="17"/>
      <c r="Q81" s="17"/>
      <c r="R81" s="17"/>
    </row>
    <row r="82" spans="1:18" x14ac:dyDescent="0.25">
      <c r="D82" s="51"/>
      <c r="E82" s="51"/>
      <c r="J82" s="80"/>
      <c r="K82" s="92"/>
      <c r="N82" s="51"/>
      <c r="O82" s="51"/>
      <c r="P82" s="17"/>
      <c r="Q82" s="17"/>
      <c r="R82" s="17"/>
    </row>
    <row r="83" spans="1:18" x14ac:dyDescent="0.25">
      <c r="A83" s="53" t="s">
        <v>112</v>
      </c>
      <c r="B83" s="163" t="s">
        <v>12</v>
      </c>
      <c r="C83" s="164"/>
      <c r="D83" s="165"/>
      <c r="E83" s="51"/>
      <c r="F83" s="54" t="s">
        <v>29</v>
      </c>
      <c r="G83" s="163" t="s">
        <v>30</v>
      </c>
      <c r="H83" s="165"/>
      <c r="I83" s="53" t="s">
        <v>12</v>
      </c>
      <c r="J83" s="80"/>
      <c r="K83" s="92"/>
      <c r="N83" s="51"/>
      <c r="O83" s="51"/>
      <c r="P83" s="17"/>
      <c r="Q83" s="17"/>
      <c r="R83" s="17"/>
    </row>
    <row r="84" spans="1:18" x14ac:dyDescent="0.25">
      <c r="A84" s="58" t="s">
        <v>35</v>
      </c>
      <c r="B84" s="58" t="s">
        <v>20</v>
      </c>
      <c r="C84" s="62" t="s">
        <v>11</v>
      </c>
      <c r="D84" s="62" t="s">
        <v>9</v>
      </c>
      <c r="E84" s="51"/>
      <c r="F84" s="58" t="s">
        <v>35</v>
      </c>
      <c r="G84" s="58" t="s">
        <v>39</v>
      </c>
      <c r="H84" s="55" t="s">
        <v>11</v>
      </c>
      <c r="I84" s="55" t="s">
        <v>9</v>
      </c>
      <c r="J84" s="80"/>
      <c r="K84" s="92"/>
      <c r="N84" s="51"/>
      <c r="O84" s="51"/>
      <c r="P84" s="17"/>
      <c r="Q84" s="17"/>
      <c r="R84" s="17"/>
    </row>
    <row r="85" spans="1:18" x14ac:dyDescent="0.25">
      <c r="A85" s="101" t="s">
        <v>157</v>
      </c>
      <c r="B85" s="102">
        <v>3</v>
      </c>
      <c r="C85" s="63">
        <f>B97/B85</f>
        <v>8</v>
      </c>
      <c r="D85" s="64">
        <f>C85/C97</f>
        <v>4.5454545454545456E-2</v>
      </c>
      <c r="E85" s="51"/>
      <c r="F85" s="101" t="s">
        <v>157</v>
      </c>
      <c r="G85" s="93">
        <v>3182145.4121966944</v>
      </c>
      <c r="H85" s="93">
        <f>G97/G85</f>
        <v>32.681237306965222</v>
      </c>
      <c r="I85" s="60">
        <f>H85/H97</f>
        <v>0.13248374020901207</v>
      </c>
      <c r="J85" s="51"/>
      <c r="K85" s="52"/>
      <c r="L85" s="51"/>
      <c r="M85" s="51"/>
      <c r="N85" s="51"/>
      <c r="O85" s="51"/>
      <c r="P85" s="17"/>
      <c r="Q85" s="17"/>
      <c r="R85" s="17"/>
    </row>
    <row r="86" spans="1:18" x14ac:dyDescent="0.25">
      <c r="A86" s="101" t="s">
        <v>158</v>
      </c>
      <c r="B86" s="102">
        <v>3</v>
      </c>
      <c r="C86" s="63">
        <f>B97/B86</f>
        <v>8</v>
      </c>
      <c r="D86" s="64">
        <f>C86/C97</f>
        <v>4.5454545454545456E-2</v>
      </c>
      <c r="E86" s="51"/>
      <c r="F86" s="101" t="s">
        <v>158</v>
      </c>
      <c r="G86" s="93">
        <v>3249594.26</v>
      </c>
      <c r="H86" s="93">
        <f>G97/G86</f>
        <v>32.002902836636245</v>
      </c>
      <c r="I86" s="60">
        <f>H86/H97</f>
        <v>0.12973389671631394</v>
      </c>
      <c r="J86" s="51"/>
      <c r="K86" s="52"/>
      <c r="N86" s="51"/>
      <c r="O86" s="51"/>
      <c r="P86" s="17"/>
      <c r="Q86" s="17"/>
      <c r="R86" s="17"/>
    </row>
    <row r="87" spans="1:18" x14ac:dyDescent="0.25">
      <c r="A87" s="101" t="s">
        <v>171</v>
      </c>
      <c r="B87" s="102">
        <v>2</v>
      </c>
      <c r="C87" s="63">
        <f>B97/B87</f>
        <v>12</v>
      </c>
      <c r="D87" s="64">
        <f>C87/C97</f>
        <v>6.8181818181818177E-2</v>
      </c>
      <c r="E87" s="51"/>
      <c r="F87" s="101" t="s">
        <v>171</v>
      </c>
      <c r="G87" s="93">
        <v>5016977.4446376665</v>
      </c>
      <c r="H87" s="93">
        <f>G97/G87</f>
        <v>20.728905104491979</v>
      </c>
      <c r="I87" s="60">
        <f>H87/H97</f>
        <v>8.4031178283922675E-2</v>
      </c>
      <c r="J87" s="51"/>
      <c r="K87" s="52"/>
      <c r="N87" s="51"/>
      <c r="O87" s="51"/>
      <c r="P87" s="17"/>
      <c r="Q87" s="17"/>
      <c r="R87" s="17"/>
    </row>
    <row r="88" spans="1:18" x14ac:dyDescent="0.25">
      <c r="A88" s="101" t="s">
        <v>172</v>
      </c>
      <c r="B88" s="102">
        <v>1</v>
      </c>
      <c r="C88" s="63">
        <f>B97/B88</f>
        <v>24</v>
      </c>
      <c r="D88" s="64">
        <f>C88/C97</f>
        <v>0.13636363636363635</v>
      </c>
      <c r="E88" s="51"/>
      <c r="F88" s="101" t="s">
        <v>172</v>
      </c>
      <c r="G88" s="93">
        <v>2312810.2947438336</v>
      </c>
      <c r="H88" s="93">
        <f>G97/G88</f>
        <v>44.965404035781269</v>
      </c>
      <c r="I88" s="60">
        <f>H88/H97</f>
        <v>0.18228149842417618</v>
      </c>
      <c r="J88" s="51"/>
      <c r="K88" s="52"/>
      <c r="N88" s="51"/>
      <c r="O88" s="51"/>
      <c r="P88" s="17"/>
      <c r="Q88" s="17"/>
      <c r="R88" s="17"/>
    </row>
    <row r="89" spans="1:18" x14ac:dyDescent="0.25">
      <c r="A89" s="101" t="s">
        <v>159</v>
      </c>
      <c r="B89" s="102">
        <v>2</v>
      </c>
      <c r="C89" s="63">
        <f>B97/B89</f>
        <v>12</v>
      </c>
      <c r="D89" s="64">
        <f>C89/C97</f>
        <v>6.8181818181818177E-2</v>
      </c>
      <c r="E89" s="51"/>
      <c r="F89" s="101" t="s">
        <v>159</v>
      </c>
      <c r="G89" s="93">
        <v>11895471.925836831</v>
      </c>
      <c r="H89" s="93">
        <f>G97/G89</f>
        <v>8.7425240469351806</v>
      </c>
      <c r="I89" s="60">
        <f>H89/H97</f>
        <v>3.5440588547066727E-2</v>
      </c>
      <c r="J89" s="51"/>
      <c r="K89" s="52"/>
      <c r="N89" s="51"/>
      <c r="O89" s="51"/>
      <c r="P89" s="17"/>
      <c r="Q89" s="17"/>
      <c r="R89" s="17"/>
    </row>
    <row r="90" spans="1:18" x14ac:dyDescent="0.25">
      <c r="A90" s="138" t="s">
        <v>160</v>
      </c>
      <c r="B90" s="102">
        <v>1</v>
      </c>
      <c r="C90" s="63">
        <f>B97/B90</f>
        <v>24</v>
      </c>
      <c r="D90" s="64">
        <f>C90/C97</f>
        <v>0.13636363636363635</v>
      </c>
      <c r="E90" s="51"/>
      <c r="F90" s="138" t="s">
        <v>160</v>
      </c>
      <c r="G90" s="93">
        <v>7127380.193931222</v>
      </c>
      <c r="H90" s="93">
        <f>G97/G90</f>
        <v>14.591118550097988</v>
      </c>
      <c r="I90" s="60">
        <f>H90/H97</f>
        <v>5.9149717655827189E-2</v>
      </c>
      <c r="J90" s="51"/>
      <c r="K90" s="52"/>
      <c r="N90" s="51"/>
      <c r="O90" s="51"/>
      <c r="P90" s="17"/>
      <c r="Q90" s="17"/>
      <c r="R90" s="17"/>
    </row>
    <row r="91" spans="1:18" x14ac:dyDescent="0.25">
      <c r="A91" s="101" t="s">
        <v>161</v>
      </c>
      <c r="B91" s="102">
        <v>1</v>
      </c>
      <c r="C91" s="63">
        <f>B97/B91</f>
        <v>24</v>
      </c>
      <c r="D91" s="64">
        <f>C91/C97</f>
        <v>0.13636363636363635</v>
      </c>
      <c r="E91" s="51"/>
      <c r="F91" s="101" t="s">
        <v>161</v>
      </c>
      <c r="G91" s="93">
        <v>7449035.8543677516</v>
      </c>
      <c r="H91" s="93">
        <f>G97/G91</f>
        <v>13.961061725900057</v>
      </c>
      <c r="I91" s="60">
        <f>H91/H97</f>
        <v>5.6595582883329949E-2</v>
      </c>
      <c r="J91" s="51"/>
      <c r="K91" s="52"/>
      <c r="N91" s="51"/>
      <c r="O91" s="51"/>
      <c r="P91" s="17"/>
      <c r="Q91" s="17"/>
      <c r="R91" s="17"/>
    </row>
    <row r="92" spans="1:18" x14ac:dyDescent="0.25">
      <c r="A92" s="101" t="s">
        <v>177</v>
      </c>
      <c r="B92" s="102">
        <v>3</v>
      </c>
      <c r="C92" s="63">
        <f>B97/B92</f>
        <v>8</v>
      </c>
      <c r="D92" s="64">
        <f>C92/C97</f>
        <v>4.5454545454545456E-2</v>
      </c>
      <c r="E92" s="51"/>
      <c r="F92" s="101" t="s">
        <v>177</v>
      </c>
      <c r="G92" s="93">
        <v>6080706.3897540001</v>
      </c>
      <c r="H92" s="93">
        <f>G97/G92</f>
        <v>17.102692137299218</v>
      </c>
      <c r="I92" s="60">
        <f>H92/H97</f>
        <v>6.9331176194781227E-2</v>
      </c>
      <c r="J92" s="51"/>
      <c r="K92" s="52"/>
      <c r="N92" s="51"/>
      <c r="O92" s="51"/>
      <c r="P92" s="17"/>
      <c r="Q92" s="17"/>
      <c r="R92" s="17"/>
    </row>
    <row r="93" spans="1:18" x14ac:dyDescent="0.25">
      <c r="A93" s="101" t="s">
        <v>163</v>
      </c>
      <c r="B93" s="102">
        <v>3</v>
      </c>
      <c r="C93" s="63">
        <f>B97/B93</f>
        <v>8</v>
      </c>
      <c r="D93" s="64">
        <f>C93/C97</f>
        <v>4.5454545454545456E-2</v>
      </c>
      <c r="E93" s="51"/>
      <c r="F93" s="101" t="s">
        <v>163</v>
      </c>
      <c r="G93" s="93">
        <v>35860008.689999998</v>
      </c>
      <c r="H93" s="93">
        <f>G97/G93</f>
        <v>2.9000676006604404</v>
      </c>
      <c r="I93" s="103">
        <f>H93/H97</f>
        <v>1.1756341994817475E-2</v>
      </c>
      <c r="J93" s="51"/>
      <c r="K93" s="52"/>
      <c r="N93" s="51"/>
      <c r="O93" s="51"/>
      <c r="P93" s="17"/>
      <c r="Q93" s="17"/>
      <c r="R93" s="17"/>
    </row>
    <row r="94" spans="1:18" x14ac:dyDescent="0.25">
      <c r="A94" s="101" t="s">
        <v>164</v>
      </c>
      <c r="B94" s="102">
        <v>2</v>
      </c>
      <c r="C94" s="63">
        <f>B97/B94</f>
        <v>12</v>
      </c>
      <c r="D94" s="64">
        <f>C94/C97</f>
        <v>6.8181818181818177E-2</v>
      </c>
      <c r="E94" s="51"/>
      <c r="F94" s="101" t="s">
        <v>164</v>
      </c>
      <c r="G94" s="93">
        <v>5086644.5749125835</v>
      </c>
      <c r="H94" s="93">
        <f>G97/G94</f>
        <v>20.445000201937262</v>
      </c>
      <c r="I94" s="60">
        <f>H94/H97</f>
        <v>8.2880279895320125E-2</v>
      </c>
      <c r="J94" s="51"/>
      <c r="K94" s="52"/>
      <c r="N94" s="51"/>
      <c r="O94" s="51"/>
      <c r="P94" s="17"/>
      <c r="Q94" s="17"/>
      <c r="R94" s="17"/>
    </row>
    <row r="95" spans="1:18" x14ac:dyDescent="0.25">
      <c r="A95" s="101" t="s">
        <v>166</v>
      </c>
      <c r="B95" s="102">
        <v>2</v>
      </c>
      <c r="C95" s="63">
        <f>B97/B95</f>
        <v>12</v>
      </c>
      <c r="D95" s="64">
        <f>C95/C97</f>
        <v>6.8181818181818177E-2</v>
      </c>
      <c r="E95" s="51"/>
      <c r="F95" s="101" t="s">
        <v>166</v>
      </c>
      <c r="G95" s="93">
        <v>3379373.504317611</v>
      </c>
      <c r="H95" s="93">
        <f>G97/G95</f>
        <v>30.773884339331293</v>
      </c>
      <c r="I95" s="60">
        <f>H95/H97</f>
        <v>0.12475168120899845</v>
      </c>
      <c r="J95" s="51"/>
      <c r="K95" s="52"/>
      <c r="N95" s="51"/>
      <c r="O95" s="51"/>
      <c r="P95" s="17"/>
      <c r="Q95" s="17"/>
      <c r="R95" s="17"/>
    </row>
    <row r="96" spans="1:18" x14ac:dyDescent="0.25">
      <c r="A96" s="101" t="s">
        <v>165</v>
      </c>
      <c r="B96" s="102">
        <v>1</v>
      </c>
      <c r="C96" s="63">
        <f>B97/B96</f>
        <v>24</v>
      </c>
      <c r="D96" s="64">
        <f>C96/C97</f>
        <v>0.13636363636363635</v>
      </c>
      <c r="E96" s="51"/>
      <c r="F96" s="101" t="s">
        <v>165</v>
      </c>
      <c r="G96" s="93">
        <v>13356300.816572666</v>
      </c>
      <c r="H96" s="93">
        <f>G97/G96</f>
        <v>7.7863212868214786</v>
      </c>
      <c r="I96" s="60">
        <f>H96/H97</f>
        <v>3.1564317986433915E-2</v>
      </c>
      <c r="J96" s="51"/>
      <c r="K96" s="52"/>
      <c r="N96" s="51"/>
      <c r="O96" s="51"/>
      <c r="P96" s="17"/>
      <c r="Q96" s="17"/>
      <c r="R96" s="17"/>
    </row>
    <row r="97" spans="1:18" x14ac:dyDescent="0.25">
      <c r="A97" s="58" t="s">
        <v>10</v>
      </c>
      <c r="B97" s="63">
        <f>SUM(B85:B96)</f>
        <v>24</v>
      </c>
      <c r="C97" s="63">
        <f>SUM(C85:C96)</f>
        <v>176</v>
      </c>
      <c r="D97" s="64">
        <f>SUM(D85:D96)</f>
        <v>0.99999999999999967</v>
      </c>
      <c r="E97" s="51"/>
      <c r="F97" s="111" t="s">
        <v>10</v>
      </c>
      <c r="G97" s="93">
        <f>SUM(G85:G96)</f>
        <v>103996449.36127084</v>
      </c>
      <c r="H97" s="93">
        <f>SUM(H85:H96)</f>
        <v>246.68111917285765</v>
      </c>
      <c r="I97" s="60">
        <f>SUM(I85:I96)</f>
        <v>1</v>
      </c>
      <c r="J97" s="51"/>
      <c r="K97" s="52"/>
      <c r="N97" s="51"/>
      <c r="O97" s="51"/>
      <c r="P97" s="17"/>
      <c r="Q97" s="17"/>
      <c r="R97" s="17"/>
    </row>
    <row r="98" spans="1:18" x14ac:dyDescent="0.25">
      <c r="E98" s="51"/>
      <c r="F98" s="51"/>
      <c r="G98" s="51"/>
      <c r="H98" s="51"/>
      <c r="I98" s="51"/>
      <c r="J98" s="51"/>
      <c r="K98" s="52"/>
      <c r="N98" s="51"/>
      <c r="O98" s="51"/>
      <c r="P98" s="17"/>
      <c r="Q98" s="17"/>
      <c r="R98" s="17"/>
    </row>
    <row r="99" spans="1:18" x14ac:dyDescent="0.25">
      <c r="E99" s="51"/>
      <c r="F99" s="51"/>
      <c r="G99" s="51"/>
      <c r="H99" s="51"/>
      <c r="I99" s="51"/>
      <c r="J99" s="51"/>
      <c r="K99" s="52"/>
      <c r="N99" s="51"/>
      <c r="O99" s="51"/>
      <c r="P99" s="17"/>
      <c r="Q99" s="17"/>
      <c r="R99" s="17"/>
    </row>
    <row r="100" spans="1:18" x14ac:dyDescent="0.25">
      <c r="E100" s="51"/>
      <c r="F100" s="51"/>
      <c r="G100" s="51"/>
      <c r="H100" s="51"/>
      <c r="I100" s="51"/>
      <c r="J100" s="51"/>
      <c r="K100" s="52"/>
      <c r="N100" s="51"/>
      <c r="O100" s="51"/>
      <c r="P100" s="17"/>
      <c r="Q100" s="17"/>
      <c r="R100" s="17"/>
    </row>
    <row r="101" spans="1:18" x14ac:dyDescent="0.25">
      <c r="E101" s="51"/>
      <c r="F101" s="51"/>
      <c r="G101" s="51"/>
      <c r="H101" s="51"/>
      <c r="I101" s="51"/>
      <c r="J101" s="51"/>
      <c r="K101" s="52"/>
      <c r="L101" s="51"/>
      <c r="M101" s="51"/>
      <c r="N101" s="51"/>
      <c r="O101" s="51"/>
      <c r="P101" s="17"/>
      <c r="Q101" s="17"/>
      <c r="R101" s="17"/>
    </row>
    <row r="102" spans="1:18" x14ac:dyDescent="0.25">
      <c r="E102" s="51"/>
      <c r="F102" s="51"/>
      <c r="G102" s="51"/>
      <c r="H102" s="51"/>
      <c r="I102" s="51"/>
      <c r="J102" s="51"/>
      <c r="K102" s="52"/>
      <c r="L102" s="51"/>
      <c r="M102" s="51"/>
      <c r="N102" s="51"/>
      <c r="O102" s="51"/>
      <c r="P102" s="17"/>
      <c r="Q102" s="17"/>
      <c r="R102" s="17"/>
    </row>
    <row r="103" spans="1:18" x14ac:dyDescent="0.25">
      <c r="E103" s="51"/>
      <c r="F103" s="51"/>
      <c r="G103" s="51"/>
      <c r="H103" s="51"/>
      <c r="I103" s="51"/>
      <c r="J103" s="51"/>
      <c r="K103" s="52"/>
      <c r="L103" s="51"/>
      <c r="M103" s="51"/>
      <c r="N103" s="51"/>
      <c r="O103" s="51"/>
      <c r="P103" s="17"/>
      <c r="Q103" s="17"/>
      <c r="R103" s="17"/>
    </row>
    <row r="104" spans="1:18" x14ac:dyDescent="0.25">
      <c r="A104" s="51"/>
      <c r="B104" s="51"/>
      <c r="C104" s="51"/>
      <c r="D104" s="51"/>
      <c r="E104" s="51"/>
      <c r="F104" s="51"/>
      <c r="G104" s="51"/>
      <c r="H104" s="51"/>
      <c r="I104" s="51"/>
      <c r="J104" s="51"/>
      <c r="K104" s="52"/>
      <c r="L104" s="51"/>
      <c r="M104" s="51"/>
      <c r="N104" s="51"/>
      <c r="O104" s="51"/>
      <c r="P104" s="17"/>
      <c r="Q104" s="17"/>
      <c r="R104" s="17"/>
    </row>
    <row r="105" spans="1:18" x14ac:dyDescent="0.25">
      <c r="A105" s="76"/>
      <c r="B105" s="196"/>
      <c r="C105" s="196"/>
      <c r="D105" s="76"/>
      <c r="E105" s="51"/>
      <c r="F105" s="51"/>
      <c r="G105" s="51"/>
      <c r="H105" s="51"/>
      <c r="I105" s="51"/>
      <c r="J105" s="51"/>
      <c r="K105" s="52"/>
      <c r="L105" s="51"/>
      <c r="M105" s="51"/>
      <c r="N105" s="51"/>
      <c r="O105" s="51"/>
      <c r="P105" s="17"/>
      <c r="Q105" s="17"/>
      <c r="R105" s="17"/>
    </row>
    <row r="106" spans="1:18" x14ac:dyDescent="0.25">
      <c r="A106" s="80"/>
      <c r="B106" s="80"/>
      <c r="C106" s="76"/>
      <c r="D106" s="76"/>
      <c r="E106" s="51"/>
      <c r="F106" s="51"/>
      <c r="G106" s="51"/>
      <c r="H106" s="51"/>
      <c r="I106" s="51"/>
      <c r="J106" s="51"/>
      <c r="K106" s="52"/>
      <c r="L106" s="51"/>
      <c r="M106" s="51"/>
      <c r="N106" s="51"/>
      <c r="O106" s="51"/>
      <c r="P106" s="17"/>
      <c r="Q106" s="17"/>
      <c r="R106" s="17"/>
    </row>
    <row r="107" spans="1:18" x14ac:dyDescent="0.25">
      <c r="A107" s="80"/>
      <c r="B107" s="80"/>
      <c r="C107" s="81"/>
      <c r="D107" s="76"/>
      <c r="E107" s="51"/>
      <c r="F107" s="51"/>
      <c r="G107" s="51"/>
      <c r="H107" s="51"/>
      <c r="I107" s="51"/>
      <c r="J107" s="51"/>
      <c r="K107" s="52"/>
      <c r="L107" s="51"/>
      <c r="M107" s="51"/>
      <c r="N107" s="51"/>
      <c r="O107" s="51"/>
      <c r="P107" s="17"/>
      <c r="Q107" s="17"/>
      <c r="R107" s="17"/>
    </row>
    <row r="108" spans="1:18" x14ac:dyDescent="0.25">
      <c r="A108" s="80"/>
      <c r="B108" s="80"/>
      <c r="C108" s="81"/>
      <c r="D108" s="76"/>
      <c r="E108" s="51"/>
      <c r="F108" s="51"/>
      <c r="G108" s="51"/>
      <c r="H108" s="51"/>
      <c r="I108" s="51"/>
      <c r="J108" s="51"/>
      <c r="K108" s="52"/>
      <c r="L108" s="51"/>
      <c r="M108" s="51"/>
      <c r="N108" s="51"/>
      <c r="O108" s="51"/>
      <c r="P108" s="17"/>
      <c r="Q108" s="17"/>
      <c r="R108" s="17"/>
    </row>
    <row r="109" spans="1:18" x14ac:dyDescent="0.25">
      <c r="A109" s="80"/>
      <c r="B109" s="80"/>
      <c r="C109" s="81"/>
      <c r="D109" s="76"/>
      <c r="E109" s="51"/>
      <c r="F109" s="51"/>
      <c r="G109" s="51"/>
      <c r="H109" s="51"/>
      <c r="I109" s="51"/>
      <c r="J109" s="51"/>
      <c r="K109" s="52"/>
      <c r="L109" s="51"/>
      <c r="M109" s="51"/>
      <c r="N109" s="51"/>
      <c r="O109" s="51"/>
      <c r="P109" s="17"/>
      <c r="Q109" s="17"/>
      <c r="R109" s="17"/>
    </row>
    <row r="110" spans="1:18" x14ac:dyDescent="0.25">
      <c r="A110" s="82"/>
      <c r="B110" s="82"/>
      <c r="C110" s="83"/>
      <c r="D110" s="84"/>
      <c r="E110" s="17"/>
      <c r="F110" s="17"/>
      <c r="G110" s="17"/>
      <c r="H110" s="17"/>
      <c r="I110" s="17"/>
      <c r="J110" s="17"/>
      <c r="K110" s="16"/>
      <c r="L110" s="17"/>
      <c r="M110" s="17"/>
      <c r="N110" s="17"/>
      <c r="O110" s="17"/>
      <c r="P110" s="17"/>
      <c r="Q110" s="17"/>
      <c r="R110" s="17"/>
    </row>
    <row r="111" spans="1:18" x14ac:dyDescent="0.25">
      <c r="A111" s="85"/>
      <c r="B111" s="82"/>
      <c r="C111" s="83"/>
      <c r="D111" s="86"/>
      <c r="E111" s="7"/>
      <c r="F111" s="7"/>
      <c r="G111" s="7"/>
      <c r="H111" s="7"/>
      <c r="I111" s="7"/>
      <c r="J111" s="17"/>
      <c r="K111" s="15"/>
      <c r="L111" s="7"/>
      <c r="M111" s="7"/>
      <c r="N111" s="7"/>
    </row>
    <row r="112" spans="1:18" x14ac:dyDescent="0.25">
      <c r="A112" s="85"/>
      <c r="B112" s="82"/>
      <c r="C112" s="83"/>
      <c r="D112" s="86"/>
      <c r="E112" s="7"/>
      <c r="F112" s="7"/>
      <c r="G112" s="7"/>
      <c r="H112" s="7"/>
      <c r="I112" s="7"/>
      <c r="J112" s="17"/>
      <c r="K112" s="15"/>
      <c r="L112" s="7"/>
      <c r="M112" s="7"/>
      <c r="N112" s="7"/>
    </row>
    <row r="113" spans="1:14" x14ac:dyDescent="0.25">
      <c r="A113" s="85"/>
      <c r="B113" s="82"/>
      <c r="C113" s="83"/>
      <c r="D113" s="86"/>
      <c r="E113" s="7"/>
      <c r="F113" s="7"/>
      <c r="G113" s="7"/>
      <c r="H113" s="7"/>
      <c r="I113" s="7"/>
      <c r="J113" s="17"/>
      <c r="K113" s="15"/>
      <c r="L113" s="7"/>
      <c r="M113" s="7"/>
      <c r="N113" s="7"/>
    </row>
    <row r="114" spans="1:14" x14ac:dyDescent="0.25">
      <c r="A114" s="85"/>
      <c r="B114" s="82"/>
      <c r="C114" s="83"/>
      <c r="D114" s="86"/>
      <c r="E114" s="7"/>
      <c r="F114" s="7"/>
      <c r="G114" s="7"/>
      <c r="H114" s="7"/>
      <c r="I114" s="7"/>
      <c r="J114" s="17"/>
      <c r="K114" s="15"/>
      <c r="L114" s="7"/>
      <c r="M114" s="7"/>
      <c r="N114" s="7"/>
    </row>
    <row r="115" spans="1:14" x14ac:dyDescent="0.25">
      <c r="A115" s="85"/>
      <c r="B115" s="82"/>
      <c r="C115" s="83"/>
      <c r="D115" s="86"/>
      <c r="E115" s="7"/>
      <c r="F115" s="7"/>
      <c r="G115" s="7"/>
      <c r="H115" s="7"/>
      <c r="I115" s="7"/>
      <c r="J115" s="17"/>
      <c r="K115" s="15"/>
      <c r="L115" s="7"/>
      <c r="M115" s="7"/>
      <c r="N115" s="7"/>
    </row>
    <row r="116" spans="1:14" x14ac:dyDescent="0.25">
      <c r="A116" s="85"/>
      <c r="B116" s="82"/>
      <c r="C116" s="83"/>
      <c r="D116" s="86"/>
      <c r="E116" s="7"/>
      <c r="F116" s="7"/>
      <c r="G116" s="7"/>
      <c r="H116" s="7"/>
      <c r="I116" s="7"/>
      <c r="J116" s="17"/>
      <c r="K116" s="15"/>
      <c r="L116" s="7"/>
      <c r="M116" s="7"/>
      <c r="N116" s="7"/>
    </row>
    <row r="117" spans="1:14" x14ac:dyDescent="0.25">
      <c r="A117" s="85"/>
      <c r="B117" s="82"/>
      <c r="C117" s="87"/>
      <c r="D117" s="86"/>
      <c r="E117" s="7"/>
      <c r="F117" s="7"/>
      <c r="G117" s="7"/>
      <c r="H117" s="7"/>
      <c r="I117" s="7"/>
      <c r="J117" s="17"/>
      <c r="K117" s="15"/>
      <c r="L117" s="7"/>
      <c r="M117" s="7"/>
      <c r="N117" s="7"/>
    </row>
  </sheetData>
  <sortState ref="Q22:R32">
    <sortCondition descending="1" ref="Q22:Q32"/>
  </sortState>
  <mergeCells count="16">
    <mergeCell ref="B105:C105"/>
    <mergeCell ref="B67:C67"/>
    <mergeCell ref="G83:H83"/>
    <mergeCell ref="B51:C51"/>
    <mergeCell ref="G67:I67"/>
    <mergeCell ref="P3:R3"/>
    <mergeCell ref="A5:K5"/>
    <mergeCell ref="B19:C19"/>
    <mergeCell ref="A35:C35"/>
    <mergeCell ref="B83:D83"/>
    <mergeCell ref="G51:H51"/>
    <mergeCell ref="A1:M1"/>
    <mergeCell ref="M3:M4"/>
    <mergeCell ref="G19:H19"/>
    <mergeCell ref="G35:I35"/>
    <mergeCell ref="L3:L4"/>
  </mergeCells>
  <pageMargins left="0.511811024" right="0.511811024" top="0.78740157499999996" bottom="0.78740157499999996" header="0.31496062000000002" footer="0.31496062000000002"/>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Definições</vt:lpstr>
      <vt:lpstr>Pontuação</vt:lpstr>
      <vt:lpstr>Memória de Cálculo</vt:lpstr>
      <vt:lpstr>Matriz de Julgamento</vt:lpstr>
      <vt:lpstr>Matriz de Decisão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dc:creator>
  <cp:lastModifiedBy>Arborea Ambiental</cp:lastModifiedBy>
  <dcterms:created xsi:type="dcterms:W3CDTF">2020-03-31T14:10:59Z</dcterms:created>
  <dcterms:modified xsi:type="dcterms:W3CDTF">2020-11-20T18:40:41Z</dcterms:modified>
</cp:coreProperties>
</file>