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F16" i="1"/>
  <c r="G16" i="1" s="1"/>
  <c r="F15" i="1"/>
  <c r="G15" i="1" s="1"/>
  <c r="G14" i="1"/>
  <c r="G13" i="1"/>
  <c r="G12" i="1"/>
  <c r="F11" i="1"/>
  <c r="G11" i="1" s="1"/>
  <c r="G9" i="1"/>
  <c r="G8" i="1"/>
  <c r="G7" i="1"/>
  <c r="G6" i="1"/>
  <c r="G5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C14" i="2" l="1"/>
  <c r="D14" i="2" s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5" i="2"/>
  <c r="D16" i="2"/>
  <c r="D17" i="2"/>
  <c r="D18" i="2"/>
  <c r="D3" i="2"/>
  <c r="C46" i="2"/>
  <c r="C43" i="2"/>
  <c r="C21" i="2"/>
  <c r="C10" i="2"/>
  <c r="C7" i="2"/>
  <c r="C5" i="2"/>
  <c r="C4" i="2" l="1"/>
  <c r="C3" i="2"/>
  <c r="C54" i="1"/>
  <c r="C48" i="2"/>
  <c r="D32" i="3" l="1"/>
  <c r="C35" i="3"/>
  <c r="D19" i="3" s="1"/>
  <c r="D37" i="3"/>
  <c r="D36" i="3"/>
  <c r="D18" i="3"/>
  <c r="D21" i="3"/>
  <c r="D23" i="3"/>
  <c r="D24" i="3"/>
  <c r="D25" i="3"/>
  <c r="D26" i="3"/>
  <c r="D27" i="3"/>
  <c r="D28" i="3"/>
  <c r="D29" i="3"/>
  <c r="D30" i="3"/>
  <c r="D31" i="3"/>
  <c r="D33" i="3"/>
  <c r="D22" i="3" l="1"/>
  <c r="D35" i="3"/>
  <c r="D20" i="3"/>
  <c r="C12" i="3"/>
  <c r="D12" i="3" s="1"/>
  <c r="D17" i="3"/>
  <c r="D13" i="3"/>
  <c r="D14" i="3"/>
  <c r="D15" i="3"/>
  <c r="D11" i="3"/>
  <c r="D6" i="3"/>
  <c r="D7" i="3"/>
  <c r="D8" i="3"/>
  <c r="D5" i="3"/>
  <c r="C6" i="3"/>
  <c r="C28" i="3"/>
  <c r="C9" i="3"/>
  <c r="D9" i="3" s="1"/>
  <c r="C5" i="3"/>
  <c r="A1" i="3"/>
  <c r="A1" i="2" l="1"/>
  <c r="K6" i="1" l="1"/>
  <c r="C32" i="2"/>
</calcChain>
</file>

<file path=xl/sharedStrings.xml><?xml version="1.0" encoding="utf-8"?>
<sst xmlns="http://schemas.openxmlformats.org/spreadsheetml/2006/main" count="282" uniqueCount="121">
  <si>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</si>
  <si>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</si>
  <si>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</si>
  <si>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</si>
  <si>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</si>
  <si>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</si>
  <si>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</si>
  <si>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</si>
  <si>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</si>
  <si>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</si>
  <si>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</si>
  <si>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</si>
  <si>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</si>
  <si>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</si>
  <si>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</si>
  <si>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</si>
  <si>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</si>
  <si>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</si>
  <si>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</si>
  <si>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</si>
  <si>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</si>
  <si>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</si>
  <si>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</si>
  <si>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</si>
  <si>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</si>
  <si>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</si>
  <si>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</si>
  <si>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</si>
  <si>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</si>
  <si>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</si>
  <si>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</si>
  <si>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</si>
  <si>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</si>
  <si>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</si>
  <si>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</si>
  <si>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</si>
  <si>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</si>
  <si>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</si>
  <si>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</si>
  <si>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</si>
  <si>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</si>
  <si>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</si>
  <si>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</si>
  <si>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</si>
  <si>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</si>
  <si>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</si>
  <si>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</si>
  <si>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</si>
  <si>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</si>
  <si>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</si>
  <si>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</si>
  <si>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</si>
  <si>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</si>
  <si>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</si>
  <si>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</si>
  <si>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</si>
  <si>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</si>
  <si>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</si>
  <si>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</si>
  <si>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</si>
  <si>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</si>
  <si>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</si>
  <si>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</si>
  <si>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</si>
  <si>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</si>
  <si>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</si>
  <si>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</si>
  <si>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</si>
  <si>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</si>
  <si>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</si>
  <si>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PRESENTE</t>
  </si>
  <si>
    <t>Áreas Contaminadas e Reabilitadas - Ano 2019</t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</si>
  <si>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</si>
  <si>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</si>
  <si>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EM PROCESSO DE REMEDIAÇÃO (ACRe)</t>
    </r>
  </si>
  <si>
    <r>
      <t>Atividade:</t>
    </r>
    <r>
      <rPr>
        <sz val="9"/>
        <color rgb="FF333333"/>
        <rFont val="Arial"/>
        <family val="2"/>
      </rPr>
      <t> INDÚSTRIA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</si>
  <si>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</si>
  <si>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r>
      <t>Atividade:</t>
    </r>
    <r>
      <rPr>
        <sz val="9"/>
        <color rgb="FF333333"/>
        <rFont val="Arial"/>
        <family val="2"/>
      </rPr>
      <t> POSTO DE SERVIÇO</t>
    </r>
  </si>
  <si>
    <r>
      <t>Seq:</t>
    </r>
    <r>
      <rPr>
        <sz val="9"/>
        <color rgb="FF333333"/>
        <rFont val="Arial"/>
        <family val="2"/>
      </rPr>
      <t> 7902</t>
    </r>
  </si>
  <si>
    <r>
      <t>Razao_Social:</t>
    </r>
    <r>
      <rPr>
        <sz val="9"/>
        <color rgb="FF333333"/>
        <rFont val="Arial"/>
        <family val="2"/>
      </rPr>
      <t> GEVISA S/A</t>
    </r>
  </si>
  <si>
    <r>
      <t>Endereco:</t>
    </r>
    <r>
      <rPr>
        <sz val="9"/>
        <color rgb="FF333333"/>
        <rFont val="Arial"/>
        <family val="2"/>
      </rPr>
      <t> ROD. SO - 101 (TRECHO CAMPINAS MONTE MOR)</t>
    </r>
  </si>
  <si>
    <r>
      <t>Numero:</t>
    </r>
    <r>
      <rPr>
        <sz val="9"/>
        <color rgb="FF333333"/>
        <rFont val="Arial"/>
        <family val="2"/>
      </rPr>
      <t> </t>
    </r>
  </si>
  <si>
    <t>Complemento: KM 3,8</t>
  </si>
  <si>
    <r>
      <t>Seq:</t>
    </r>
    <r>
      <rPr>
        <sz val="9"/>
        <color rgb="FF333333"/>
        <rFont val="Arial"/>
        <family val="2"/>
      </rPr>
      <t> 2294</t>
    </r>
  </si>
  <si>
    <r>
      <t>Razao_Social:</t>
    </r>
    <r>
      <rPr>
        <sz val="9"/>
        <color rgb="FF333333"/>
        <rFont val="Arial"/>
        <family val="2"/>
      </rPr>
      <t> BODYCOTE BRASIMET PROCESSAMENTO TÉRMICO S/A</t>
    </r>
  </si>
  <si>
    <r>
      <t>Endereco:</t>
    </r>
    <r>
      <rPr>
        <sz val="9"/>
        <color rgb="FF333333"/>
        <rFont val="Arial"/>
        <family val="2"/>
      </rPr>
      <t> R. PEDRO GIANFRANCISCO</t>
    </r>
  </si>
  <si>
    <r>
      <t>Numero:</t>
    </r>
    <r>
      <rPr>
        <sz val="9"/>
        <color rgb="FF333333"/>
        <rFont val="Arial"/>
        <family val="2"/>
      </rPr>
      <t> 200</t>
    </r>
  </si>
  <si>
    <t xml:space="preserve">Complemento: </t>
  </si>
  <si>
    <r>
      <t>Classificacao:</t>
    </r>
    <r>
      <rPr>
        <sz val="9"/>
        <color rgb="FF333333"/>
        <rFont val="Arial"/>
        <family val="2"/>
      </rPr>
      <t> CONTAMINADA COM RISCO CONFIRMADO (ACRi)</t>
    </r>
  </si>
  <si>
    <r>
      <t>Seq:</t>
    </r>
    <r>
      <rPr>
        <sz val="9"/>
        <color rgb="FF333333"/>
        <rFont val="Arial"/>
        <family val="2"/>
      </rPr>
      <t> 38440</t>
    </r>
  </si>
  <si>
    <r>
      <t>Razao_Social:</t>
    </r>
    <r>
      <rPr>
        <sz val="9"/>
        <color rgb="FF333333"/>
        <rFont val="Arial"/>
        <family val="2"/>
      </rPr>
      <t> DUINVEST EMPR. LTDA. (ANTIGA REPSOL YPF BRASIL S/A)</t>
    </r>
  </si>
  <si>
    <r>
      <t>Numero:</t>
    </r>
    <r>
      <rPr>
        <sz val="9"/>
        <color rgb="FF333333"/>
        <rFont val="Arial"/>
        <family val="2"/>
      </rPr>
      <t> 60</t>
    </r>
  </si>
  <si>
    <r>
      <t>Seq:</t>
    </r>
    <r>
      <rPr>
        <sz val="9"/>
        <color rgb="FF333333"/>
        <rFont val="Arial"/>
        <family val="2"/>
      </rPr>
      <t> 15063</t>
    </r>
  </si>
  <si>
    <r>
      <t>Razao_Social:</t>
    </r>
    <r>
      <rPr>
        <sz val="9"/>
        <color rgb="FF333333"/>
        <rFont val="Arial"/>
        <family val="2"/>
      </rPr>
      <t> MANGUINHOS QUÍMICA S/A</t>
    </r>
  </si>
  <si>
    <r>
      <t>Endereco:</t>
    </r>
    <r>
      <rPr>
        <sz val="9"/>
        <color rgb="FF333333"/>
        <rFont val="Arial"/>
        <family val="2"/>
      </rPr>
      <t> ROD. ANHANGUERA</t>
    </r>
  </si>
  <si>
    <t>Complemento: KM 98,8</t>
  </si>
  <si>
    <r>
      <t>Classificacao:</t>
    </r>
    <r>
      <rPr>
        <sz val="9"/>
        <color rgb="FF333333"/>
        <rFont val="Arial"/>
        <family val="2"/>
      </rPr>
      <t> CONTAMINADA SOB INVESTIGAÇÃO (ACI)</t>
    </r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</si>
  <si>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</si>
  <si>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</si>
  <si>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</si>
  <si>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</si>
  <si>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</si>
  <si>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</si>
  <si>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</si>
  <si>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</si>
  <si>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</si>
  <si>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</si>
  <si>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</si>
  <si>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</si>
  <si>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</si>
  <si>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</si>
  <si>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</si>
  <si>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 TRANSPETRO)</t>
  </si>
  <si>
    <t>INICIAL/MÉDIO</t>
  </si>
  <si>
    <t>ÁREAS CONTAMINADAS (4 PONTOS)</t>
  </si>
  <si>
    <t>EQUIPAMENTO PÚBLICO INSTITUCIONAL (DUTOS)</t>
  </si>
  <si>
    <t>EDIFICAÇÕES = CHURRASQUEIRAS</t>
  </si>
  <si>
    <t>EXTENSÃO (m)</t>
  </si>
  <si>
    <t>CURSO D'ÁGUA CANALIZADO</t>
  </si>
  <si>
    <t>RENATURALIZAÇÃO DO CURSO D'ÁGUA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</si>
  <si>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DA BOA VISTA TRECHO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</si>
</sst>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7" fillId="0" borderId="4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0" fillId="0" borderId="10" xfId="0" applyBorder="1"/>
    <xf numFmtId="0" fontId="7" fillId="0" borderId="12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zoomScaleNormal="100" workbookViewId="0">
      <selection activeCell="G36" sqref="G36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43" t="s">
        <v>120</v>
      </c>
      <c r="B1" s="43"/>
      <c r="C1" s="43"/>
      <c r="D1" s="43"/>
      <c r="E1" s="43"/>
      <c r="F1" s="43"/>
      <c r="G1" s="43"/>
    </row>
    <row r="2" spans="1:11" x14ac:dyDescent="0.25">
      <c r="A2" s="43"/>
      <c r="B2" s="43"/>
      <c r="C2" s="43"/>
      <c r="D2" s="43"/>
      <c r="E2" s="43"/>
      <c r="F2" s="43"/>
      <c r="G2" s="43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6" t="s">
        <v>68</v>
      </c>
      <c r="K4" s="46"/>
    </row>
    <row r="5" spans="1:11" x14ac:dyDescent="0.25">
      <c r="A5" s="2">
        <v>1</v>
      </c>
      <c r="B5" s="3" t="s">
        <v>8</v>
      </c>
      <c r="C5" s="4">
        <f>'2 - QA PGI'!C3</f>
        <v>14941.974300000002</v>
      </c>
      <c r="D5" s="4">
        <f>(100*C5)/$C$54</f>
        <v>2.6126745947324266</v>
      </c>
      <c r="E5" s="30"/>
      <c r="F5" s="4"/>
      <c r="G5" s="4">
        <f t="shared" ref="G5:G9" si="0"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25342.696599999996</v>
      </c>
      <c r="D6" s="4">
        <f t="shared" ref="D6:D53" si="1">(100*C6)/$C$54</f>
        <v>4.4312898844185424</v>
      </c>
      <c r="E6" s="30"/>
      <c r="F6" s="4"/>
      <c r="G6" s="4">
        <f t="shared" si="0"/>
        <v>0</v>
      </c>
      <c r="J6" s="32">
        <v>242827.61</v>
      </c>
      <c r="K6" s="32">
        <f>(J6*100)/C54</f>
        <v>42.459551516334336</v>
      </c>
    </row>
    <row r="7" spans="1:11" x14ac:dyDescent="0.25">
      <c r="A7" s="2">
        <v>3</v>
      </c>
      <c r="B7" s="3" t="s">
        <v>10</v>
      </c>
      <c r="C7" s="4">
        <f>'2 - QA PGI'!C5</f>
        <v>98435.311100000006</v>
      </c>
      <c r="D7" s="4">
        <f t="shared" si="1"/>
        <v>17.211877853086179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35838.659399999997</v>
      </c>
      <c r="D8" s="4">
        <f t="shared" si="1"/>
        <v>6.2665584241868526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62596.651700000009</v>
      </c>
      <c r="D9" s="4">
        <f t="shared" si="1"/>
        <v>10.945319428899323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4" t="s">
        <v>113</v>
      </c>
      <c r="D10" s="45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81826.5478</v>
      </c>
      <c r="D11" s="4">
        <f t="shared" si="1"/>
        <v>14.307757349824817</v>
      </c>
      <c r="E11" s="30"/>
      <c r="F11" s="4">
        <f>C11/4</f>
        <v>20456.63695</v>
      </c>
      <c r="G11" s="4">
        <f>F11*40</f>
        <v>818265.478</v>
      </c>
    </row>
    <row r="12" spans="1:11" x14ac:dyDescent="0.25">
      <c r="A12" s="2" t="s">
        <v>18</v>
      </c>
      <c r="B12" s="3" t="s">
        <v>12</v>
      </c>
      <c r="C12" s="4">
        <f>'2 - QA PGI'!C9</f>
        <v>60259.358699999997</v>
      </c>
      <c r="D12" s="4">
        <f t="shared" si="1"/>
        <v>10.536632737372491</v>
      </c>
      <c r="E12" s="30"/>
      <c r="F12" s="4"/>
      <c r="G12" s="4">
        <f t="shared" ref="G12:G14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21567.189100000003</v>
      </c>
      <c r="D13" s="4">
        <f t="shared" si="1"/>
        <v>3.7711246124523252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13385.6358</v>
      </c>
      <c r="D15" s="4">
        <f t="shared" si="1"/>
        <v>2.3405414764366754</v>
      </c>
      <c r="E15" s="30"/>
      <c r="F15" s="4">
        <f>C15/36</f>
        <v>371.82321666666667</v>
      </c>
      <c r="G15" s="4">
        <f>F15*96.11</f>
        <v>35735.929353833337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237312.06680000003</v>
      </c>
      <c r="D17" s="4">
        <f t="shared" si="1"/>
        <v>41.495132805294986</v>
      </c>
      <c r="E17" s="30">
        <v>4</v>
      </c>
      <c r="F17" s="4"/>
      <c r="G17" s="4">
        <f t="shared" ref="G17:G21" si="3">E17*C17</f>
        <v>949248.26720000012</v>
      </c>
    </row>
    <row r="18" spans="1:7" x14ac:dyDescent="0.25">
      <c r="A18" s="2">
        <v>9</v>
      </c>
      <c r="B18" s="3" t="s">
        <v>24</v>
      </c>
      <c r="C18" s="4">
        <f>'2 - QA PGI'!C15</f>
        <v>6293.8041999999996</v>
      </c>
      <c r="D18" s="4">
        <f t="shared" si="1"/>
        <v>1.1005013131069461</v>
      </c>
      <c r="E18" s="30"/>
      <c r="F18" s="4"/>
      <c r="G18" s="4">
        <f t="shared" si="3"/>
        <v>0</v>
      </c>
    </row>
    <row r="19" spans="1:7" x14ac:dyDescent="0.25">
      <c r="A19" s="2">
        <v>10</v>
      </c>
      <c r="B19" s="3" t="s">
        <v>25</v>
      </c>
      <c r="C19" s="4">
        <f>'2 - QA PGI'!C16</f>
        <v>3978.5077000000001</v>
      </c>
      <c r="D19" s="4">
        <f t="shared" si="1"/>
        <v>0.69566081322582241</v>
      </c>
      <c r="E19" s="30">
        <v>69.790000000000006</v>
      </c>
      <c r="F19" s="4"/>
      <c r="G19" s="4">
        <f>E19*C19</f>
        <v>277660.05238300003</v>
      </c>
    </row>
    <row r="20" spans="1:7" x14ac:dyDescent="0.25">
      <c r="A20" s="2">
        <v>11</v>
      </c>
      <c r="B20" s="3" t="s">
        <v>26</v>
      </c>
      <c r="C20" s="4">
        <f>'2 - QA PGI'!C17</f>
        <v>315.22660000000002</v>
      </c>
      <c r="D20" s="4">
        <f t="shared" si="1"/>
        <v>5.511885597366345E-2</v>
      </c>
      <c r="E20" s="30"/>
      <c r="F20" s="4"/>
      <c r="G20" s="4">
        <f t="shared" ref="G20:G21" si="4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1905.5473</v>
      </c>
      <c r="D21" s="4">
        <f t="shared" si="1"/>
        <v>0.3331939220221366</v>
      </c>
      <c r="E21" s="30">
        <v>162.13</v>
      </c>
      <c r="F21" s="4"/>
      <c r="G21" s="4">
        <f t="shared" si="4"/>
        <v>308946.38374899997</v>
      </c>
    </row>
    <row r="22" spans="1:7" x14ac:dyDescent="0.25">
      <c r="A22" s="15">
        <v>13</v>
      </c>
      <c r="B22" s="5" t="s">
        <v>28</v>
      </c>
      <c r="C22" s="44"/>
      <c r="D22" s="45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11426.558800000001</v>
      </c>
      <c r="D23" s="4">
        <f t="shared" si="1"/>
        <v>1.9979876342028138</v>
      </c>
      <c r="E23" s="30">
        <v>83.14</v>
      </c>
      <c r="F23" s="4"/>
      <c r="G23" s="4">
        <f t="shared" ref="G23:G35" si="5">E23*C23</f>
        <v>950004.09863200004</v>
      </c>
    </row>
    <row r="24" spans="1:7" x14ac:dyDescent="0.25">
      <c r="A24" s="14" t="s">
        <v>31</v>
      </c>
      <c r="B24" s="3" t="s">
        <v>32</v>
      </c>
      <c r="C24" s="4">
        <f>'2 - QA PGI'!C21</f>
        <v>52772.079299999998</v>
      </c>
      <c r="D24" s="4">
        <f t="shared" si="1"/>
        <v>9.227446663344546</v>
      </c>
      <c r="E24" s="30">
        <v>121.19</v>
      </c>
      <c r="F24" s="4"/>
      <c r="G24" s="4">
        <f t="shared" si="5"/>
        <v>6395448.2903669998</v>
      </c>
    </row>
    <row r="25" spans="1:7" x14ac:dyDescent="0.25">
      <c r="A25" s="14" t="s">
        <v>33</v>
      </c>
      <c r="B25" s="3" t="s">
        <v>34</v>
      </c>
      <c r="C25" s="4">
        <f>'2 - QA PGI'!C22</f>
        <v>1690.6</v>
      </c>
      <c r="D25" s="4">
        <f t="shared" si="1"/>
        <v>0.29560937404735332</v>
      </c>
      <c r="E25" s="30">
        <v>202.54</v>
      </c>
      <c r="F25" s="4"/>
      <c r="G25" s="4">
        <f t="shared" si="5"/>
        <v>342414.12399999995</v>
      </c>
    </row>
    <row r="26" spans="1:7" x14ac:dyDescent="0.25">
      <c r="A26" s="14" t="s">
        <v>35</v>
      </c>
      <c r="B26" s="3" t="s">
        <v>36</v>
      </c>
      <c r="C26" s="4">
        <f>'2 - QA PGI'!C23</f>
        <v>283.5</v>
      </c>
      <c r="D26" s="4">
        <f t="shared" si="1"/>
        <v>4.9571310506580306E-2</v>
      </c>
      <c r="E26" s="30">
        <v>1433.26</v>
      </c>
      <c r="F26" s="4"/>
      <c r="G26" s="4">
        <f t="shared" si="5"/>
        <v>406329.21</v>
      </c>
    </row>
    <row r="27" spans="1:7" x14ac:dyDescent="0.25">
      <c r="A27" s="14" t="s">
        <v>37</v>
      </c>
      <c r="B27" s="3" t="s">
        <v>38</v>
      </c>
      <c r="C27" s="4">
        <f>'2 - QA PGI'!C24</f>
        <v>1562.5302999999999</v>
      </c>
      <c r="D27" s="4">
        <f t="shared" si="1"/>
        <v>0.27321578369396848</v>
      </c>
      <c r="E27" s="30">
        <v>183.86</v>
      </c>
      <c r="F27" s="4"/>
      <c r="G27" s="4">
        <f t="shared" si="5"/>
        <v>287286.82095800003</v>
      </c>
    </row>
    <row r="28" spans="1:7" x14ac:dyDescent="0.25">
      <c r="A28" s="14" t="s">
        <v>39</v>
      </c>
      <c r="B28" s="3" t="s">
        <v>40</v>
      </c>
      <c r="C28" s="4">
        <f>'2 - QA PGI'!C25</f>
        <v>400</v>
      </c>
      <c r="D28" s="4">
        <f t="shared" si="1"/>
        <v>6.9941884312635344E-2</v>
      </c>
      <c r="E28" s="30">
        <v>744.43</v>
      </c>
      <c r="F28" s="4"/>
      <c r="G28" s="4">
        <f t="shared" si="5"/>
        <v>297772</v>
      </c>
    </row>
    <row r="29" spans="1:7" x14ac:dyDescent="0.25">
      <c r="A29" s="14" t="s">
        <v>41</v>
      </c>
      <c r="B29" s="3" t="s">
        <v>42</v>
      </c>
      <c r="C29" s="4">
        <f>'2 - QA PGI'!C26</f>
        <v>0</v>
      </c>
      <c r="D29" s="4">
        <f t="shared" si="1"/>
        <v>0</v>
      </c>
      <c r="E29" s="30">
        <v>146.11000000000001</v>
      </c>
      <c r="F29" s="4"/>
      <c r="G29" s="4">
        <f t="shared" si="5"/>
        <v>0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5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5597.8865999999998</v>
      </c>
      <c r="D31" s="4">
        <f t="shared" si="1"/>
        <v>0.9788168424311291</v>
      </c>
      <c r="E31" s="30">
        <v>113.68</v>
      </c>
      <c r="F31" s="4"/>
      <c r="G31" s="4">
        <f t="shared" si="5"/>
        <v>636367.74868800002</v>
      </c>
    </row>
    <row r="32" spans="1:7" x14ac:dyDescent="0.25">
      <c r="A32" s="9" t="s">
        <v>47</v>
      </c>
      <c r="B32" s="3" t="s">
        <v>48</v>
      </c>
      <c r="C32" s="4">
        <f>'2 - QA PGI'!C29</f>
        <v>504</v>
      </c>
      <c r="D32" s="4">
        <f t="shared" si="1"/>
        <v>8.8126774233920541E-2</v>
      </c>
      <c r="E32" s="30">
        <v>263.77999999999997</v>
      </c>
      <c r="F32" s="4"/>
      <c r="G32" s="4">
        <f t="shared" si="5"/>
        <v>132945.12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5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215.97790000000001</v>
      </c>
      <c r="D34" s="4">
        <f t="shared" si="1"/>
        <v>3.7764753239714816E-2</v>
      </c>
      <c r="E34" s="30">
        <v>264.14</v>
      </c>
      <c r="F34" s="4"/>
      <c r="G34" s="4">
        <f t="shared" si="5"/>
        <v>57048.402505999999</v>
      </c>
    </row>
    <row r="35" spans="1:7" x14ac:dyDescent="0.25">
      <c r="A35" s="14">
        <v>14</v>
      </c>
      <c r="B35" s="3" t="s">
        <v>53</v>
      </c>
      <c r="C35" s="4">
        <f>'3 - QA MD'!C23</f>
        <v>1150.261</v>
      </c>
      <c r="D35" s="4">
        <f t="shared" si="1"/>
        <v>0.2011285544783406</v>
      </c>
      <c r="E35" s="30"/>
      <c r="F35" s="4"/>
      <c r="G35" s="4">
        <f t="shared" si="5"/>
        <v>0</v>
      </c>
    </row>
    <row r="36" spans="1:7" x14ac:dyDescent="0.25">
      <c r="A36" s="14">
        <v>15</v>
      </c>
      <c r="B36" s="3" t="s">
        <v>54</v>
      </c>
      <c r="C36" s="44" t="s">
        <v>70</v>
      </c>
      <c r="D36" s="45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8" si="6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6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6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6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6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6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si="6"/>
        <v>0</v>
      </c>
    </row>
    <row r="44" spans="1:7" x14ac:dyDescent="0.25">
      <c r="A44" s="14">
        <v>21</v>
      </c>
      <c r="B44" s="16" t="s">
        <v>62</v>
      </c>
      <c r="C44" s="4">
        <f>'2 - QA PGI'!C40</f>
        <v>5780.0528999999997</v>
      </c>
      <c r="D44" s="4">
        <f t="shared" si="1"/>
        <v>1.0106694781317811</v>
      </c>
      <c r="E44" s="30"/>
      <c r="F44" s="4"/>
      <c r="G44" s="4">
        <f t="shared" si="6"/>
        <v>0</v>
      </c>
    </row>
    <row r="45" spans="1:7" x14ac:dyDescent="0.25">
      <c r="A45" s="14">
        <v>22</v>
      </c>
      <c r="B45" s="16" t="s">
        <v>63</v>
      </c>
      <c r="C45" s="4">
        <f>'2 - QA PGI'!C41</f>
        <v>7572.0962</v>
      </c>
      <c r="D45" s="4">
        <f t="shared" si="1"/>
        <v>1.3240166910613642</v>
      </c>
      <c r="E45" s="30"/>
      <c r="F45" s="4"/>
      <c r="G45" s="4">
        <f t="shared" si="6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6"/>
        <v>0</v>
      </c>
    </row>
    <row r="47" spans="1:7" x14ac:dyDescent="0.25">
      <c r="A47" s="14">
        <v>24</v>
      </c>
      <c r="B47" s="16" t="s">
        <v>65</v>
      </c>
      <c r="C47" s="4">
        <f>'2 - QA PGI'!C43</f>
        <v>360.77919999999995</v>
      </c>
      <c r="D47" s="4">
        <f t="shared" si="1"/>
        <v>6.3083942672012824E-2</v>
      </c>
      <c r="E47" s="4"/>
      <c r="F47" s="4"/>
      <c r="G47" s="4">
        <f t="shared" si="6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6"/>
        <v>0</v>
      </c>
    </row>
    <row r="49" spans="1:7" x14ac:dyDescent="0.25">
      <c r="A49" s="14">
        <v>26</v>
      </c>
      <c r="B49" s="16" t="s">
        <v>97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98</v>
      </c>
      <c r="C50" s="4">
        <f>'3 - QA MD'!C30</f>
        <v>180.2158</v>
      </c>
      <c r="D50" s="4">
        <f t="shared" si="1"/>
        <v>3.1511581587272575E-2</v>
      </c>
      <c r="E50" s="4"/>
      <c r="F50" s="4"/>
      <c r="G50" s="4"/>
    </row>
    <row r="51" spans="1:7" x14ac:dyDescent="0.25">
      <c r="A51" s="14">
        <v>28</v>
      </c>
      <c r="B51" s="16" t="s">
        <v>99</v>
      </c>
      <c r="C51" s="4">
        <f>'3 - QA MD'!C31</f>
        <v>14524.8323</v>
      </c>
      <c r="D51" s="4">
        <f t="shared" si="1"/>
        <v>2.5397353509675731</v>
      </c>
      <c r="E51" s="4"/>
      <c r="F51" s="4"/>
      <c r="G51" s="4"/>
    </row>
    <row r="52" spans="1:7" x14ac:dyDescent="0.25">
      <c r="A52" s="14">
        <v>29</v>
      </c>
      <c r="B52" s="16" t="s">
        <v>100</v>
      </c>
      <c r="C52" s="4">
        <f>'2 - QA PGI'!C46</f>
        <v>6141.4039000000002</v>
      </c>
      <c r="D52" s="4">
        <f t="shared" si="1"/>
        <v>1.0738534027274189</v>
      </c>
      <c r="E52" s="4"/>
      <c r="F52" s="4"/>
      <c r="G52" s="4"/>
    </row>
    <row r="53" spans="1:7" x14ac:dyDescent="0.25">
      <c r="A53" s="14">
        <v>30</v>
      </c>
      <c r="B53" s="16" t="s">
        <v>115</v>
      </c>
      <c r="C53" s="4">
        <f>'2 - QA PGI'!C47</f>
        <v>7785.5510000000004</v>
      </c>
      <c r="D53" s="4">
        <f t="shared" si="1"/>
        <v>1.3613402683803062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MD'!C35</f>
        <v>571903.37939999998</v>
      </c>
      <c r="D54" s="8">
        <v>100</v>
      </c>
      <c r="E54" s="8"/>
      <c r="F54" s="8"/>
      <c r="G54" s="10">
        <f>SUM(G5:G53)</f>
        <v>11895471.925836831</v>
      </c>
    </row>
    <row r="57" spans="1:7" x14ac:dyDescent="0.25">
      <c r="B57" s="34" t="s">
        <v>71</v>
      </c>
    </row>
    <row r="58" spans="1:7" x14ac:dyDescent="0.25">
      <c r="B58" s="35" t="s">
        <v>78</v>
      </c>
    </row>
    <row r="59" spans="1:7" x14ac:dyDescent="0.25">
      <c r="B59" s="35" t="s">
        <v>79</v>
      </c>
    </row>
    <row r="60" spans="1:7" x14ac:dyDescent="0.25">
      <c r="B60" s="35" t="s">
        <v>80</v>
      </c>
    </row>
    <row r="61" spans="1:7" x14ac:dyDescent="0.25">
      <c r="B61" s="35" t="s">
        <v>81</v>
      </c>
    </row>
    <row r="62" spans="1:7" x14ac:dyDescent="0.25">
      <c r="B62" s="35" t="s">
        <v>82</v>
      </c>
    </row>
    <row r="63" spans="1:7" x14ac:dyDescent="0.25">
      <c r="B63" s="35" t="s">
        <v>75</v>
      </c>
    </row>
    <row r="64" spans="1:7" x14ac:dyDescent="0.25">
      <c r="B64" s="35" t="s">
        <v>72</v>
      </c>
    </row>
    <row r="65" spans="2:2" x14ac:dyDescent="0.25">
      <c r="B65" s="35" t="s">
        <v>73</v>
      </c>
    </row>
    <row r="66" spans="2:2" x14ac:dyDescent="0.25">
      <c r="B66" s="36" t="s">
        <v>74</v>
      </c>
    </row>
    <row r="68" spans="2:2" x14ac:dyDescent="0.25">
      <c r="B68" s="34" t="s">
        <v>71</v>
      </c>
    </row>
    <row r="69" spans="2:2" x14ac:dyDescent="0.25">
      <c r="B69" s="35" t="s">
        <v>83</v>
      </c>
    </row>
    <row r="70" spans="2:2" x14ac:dyDescent="0.25">
      <c r="B70" s="35" t="s">
        <v>84</v>
      </c>
    </row>
    <row r="71" spans="2:2" x14ac:dyDescent="0.25">
      <c r="B71" s="35" t="s">
        <v>85</v>
      </c>
    </row>
    <row r="72" spans="2:2" x14ac:dyDescent="0.25">
      <c r="B72" s="35" t="s">
        <v>86</v>
      </c>
    </row>
    <row r="73" spans="2:2" x14ac:dyDescent="0.25">
      <c r="B73" s="35" t="s">
        <v>87</v>
      </c>
    </row>
    <row r="74" spans="2:2" x14ac:dyDescent="0.25">
      <c r="B74" s="35" t="s">
        <v>75</v>
      </c>
    </row>
    <row r="75" spans="2:2" x14ac:dyDescent="0.25">
      <c r="B75" s="35" t="s">
        <v>72</v>
      </c>
    </row>
    <row r="76" spans="2:2" x14ac:dyDescent="0.25">
      <c r="B76" s="35" t="s">
        <v>73</v>
      </c>
    </row>
    <row r="77" spans="2:2" x14ac:dyDescent="0.25">
      <c r="B77" s="36" t="s">
        <v>88</v>
      </c>
    </row>
    <row r="79" spans="2:2" x14ac:dyDescent="0.25">
      <c r="B79" s="34" t="s">
        <v>71</v>
      </c>
    </row>
    <row r="80" spans="2:2" x14ac:dyDescent="0.25">
      <c r="B80" s="35" t="s">
        <v>89</v>
      </c>
    </row>
    <row r="81" spans="2:2" x14ac:dyDescent="0.25">
      <c r="B81" s="35" t="s">
        <v>90</v>
      </c>
    </row>
    <row r="82" spans="2:2" x14ac:dyDescent="0.25">
      <c r="B82" s="35" t="s">
        <v>85</v>
      </c>
    </row>
    <row r="83" spans="2:2" x14ac:dyDescent="0.25">
      <c r="B83" s="35" t="s">
        <v>91</v>
      </c>
    </row>
    <row r="84" spans="2:2" x14ac:dyDescent="0.25">
      <c r="B84" s="35" t="s">
        <v>87</v>
      </c>
    </row>
    <row r="85" spans="2:2" x14ac:dyDescent="0.25">
      <c r="B85" s="35" t="s">
        <v>77</v>
      </c>
    </row>
    <row r="86" spans="2:2" x14ac:dyDescent="0.25">
      <c r="B86" s="35" t="s">
        <v>72</v>
      </c>
    </row>
    <row r="87" spans="2:2" x14ac:dyDescent="0.25">
      <c r="B87" s="35" t="s">
        <v>73</v>
      </c>
    </row>
    <row r="88" spans="2:2" x14ac:dyDescent="0.25">
      <c r="B88" s="36" t="s">
        <v>76</v>
      </c>
    </row>
    <row r="90" spans="2:2" x14ac:dyDescent="0.25">
      <c r="B90" s="34" t="s">
        <v>71</v>
      </c>
    </row>
    <row r="91" spans="2:2" x14ac:dyDescent="0.25">
      <c r="B91" s="35" t="s">
        <v>92</v>
      </c>
    </row>
    <row r="92" spans="2:2" x14ac:dyDescent="0.25">
      <c r="B92" s="35" t="s">
        <v>93</v>
      </c>
    </row>
    <row r="93" spans="2:2" x14ac:dyDescent="0.25">
      <c r="B93" s="35" t="s">
        <v>94</v>
      </c>
    </row>
    <row r="94" spans="2:2" x14ac:dyDescent="0.25">
      <c r="B94" s="35" t="s">
        <v>81</v>
      </c>
    </row>
    <row r="95" spans="2:2" x14ac:dyDescent="0.25">
      <c r="B95" s="35" t="s">
        <v>95</v>
      </c>
    </row>
    <row r="96" spans="2:2" x14ac:dyDescent="0.25">
      <c r="B96" s="35" t="s">
        <v>75</v>
      </c>
    </row>
    <row r="97" spans="2:2" x14ac:dyDescent="0.25">
      <c r="B97" s="35" t="s">
        <v>72</v>
      </c>
    </row>
    <row r="98" spans="2:2" x14ac:dyDescent="0.25">
      <c r="B98" s="35" t="s">
        <v>73</v>
      </c>
    </row>
    <row r="99" spans="2:2" x14ac:dyDescent="0.25">
      <c r="B99" s="36" t="s">
        <v>96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F12" sqref="F12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7" ht="38.25" customHeight="1" x14ac:dyDescent="0.25">
      <c r="A1" s="49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DA BOA VISTA TRECHO 1</v>
      </c>
      <c r="B1" s="50"/>
      <c r="C1" s="50"/>
      <c r="D1" s="50"/>
    </row>
    <row r="2" spans="1:7" x14ac:dyDescent="0.25">
      <c r="A2" s="18" t="s">
        <v>1</v>
      </c>
      <c r="B2" s="18" t="s">
        <v>2</v>
      </c>
      <c r="C2" s="18" t="s">
        <v>3</v>
      </c>
      <c r="D2" s="18" t="s">
        <v>4</v>
      </c>
      <c r="F2" s="18" t="s">
        <v>2</v>
      </c>
      <c r="G2" s="18" t="s">
        <v>117</v>
      </c>
    </row>
    <row r="3" spans="1:7" x14ac:dyDescent="0.25">
      <c r="A3" s="19">
        <v>1</v>
      </c>
      <c r="B3" s="20" t="s">
        <v>8</v>
      </c>
      <c r="C3" s="21">
        <f>(3*(251.7496+234.5864+459.9413+367.2406+360.5871+20.2073+4.0045+463.421+47.0936+10.1277+367.9237+363.3046+419.0649+111.0464+395.867)+(2*(148.5297+199.2885+361.6+342.2754+238.5814+169.9355+196.5281)))</f>
        <v>14941.974300000002</v>
      </c>
      <c r="D3" s="21">
        <f>(100*C3)/$C$48</f>
        <v>2.6126745947324266</v>
      </c>
      <c r="F3" s="20" t="s">
        <v>118</v>
      </c>
      <c r="G3" s="51">
        <v>0</v>
      </c>
    </row>
    <row r="4" spans="1:7" x14ac:dyDescent="0.25">
      <c r="A4" s="19">
        <v>2</v>
      </c>
      <c r="B4" s="20" t="s">
        <v>9</v>
      </c>
      <c r="C4" s="21">
        <f>40284.6709-C3</f>
        <v>25342.696599999996</v>
      </c>
      <c r="D4" s="21">
        <f t="shared" ref="D4:D47" si="0">(100*C4)/$C$48</f>
        <v>4.4312898844185424</v>
      </c>
      <c r="F4" s="20" t="s">
        <v>119</v>
      </c>
      <c r="G4" s="51">
        <v>0</v>
      </c>
    </row>
    <row r="5" spans="1:7" x14ac:dyDescent="0.25">
      <c r="A5" s="19">
        <v>3</v>
      </c>
      <c r="B5" s="20" t="s">
        <v>10</v>
      </c>
      <c r="C5" s="21">
        <f>98435.3111</f>
        <v>98435.311100000006</v>
      </c>
      <c r="D5" s="21">
        <f t="shared" si="0"/>
        <v>17.211877853086179</v>
      </c>
    </row>
    <row r="6" spans="1:7" x14ac:dyDescent="0.25">
      <c r="A6" s="19" t="s">
        <v>11</v>
      </c>
      <c r="B6" s="20" t="s">
        <v>12</v>
      </c>
      <c r="C6" s="21">
        <v>35838.659399999997</v>
      </c>
      <c r="D6" s="21">
        <f t="shared" si="0"/>
        <v>6.2665584241868526</v>
      </c>
    </row>
    <row r="7" spans="1:7" x14ac:dyDescent="0.25">
      <c r="A7" s="19" t="s">
        <v>13</v>
      </c>
      <c r="B7" s="20" t="s">
        <v>14</v>
      </c>
      <c r="C7" s="21">
        <f>C5-C6</f>
        <v>62596.651700000009</v>
      </c>
      <c r="D7" s="21">
        <f t="shared" si="0"/>
        <v>10.945319428899323</v>
      </c>
    </row>
    <row r="8" spans="1:7" x14ac:dyDescent="0.25">
      <c r="A8" s="19">
        <v>4</v>
      </c>
      <c r="B8" s="20" t="s">
        <v>17</v>
      </c>
      <c r="C8" s="21">
        <v>81826.5478</v>
      </c>
      <c r="D8" s="21">
        <f t="shared" si="0"/>
        <v>14.307757349824817</v>
      </c>
    </row>
    <row r="9" spans="1:7" x14ac:dyDescent="0.25">
      <c r="A9" s="19" t="s">
        <v>18</v>
      </c>
      <c r="B9" s="20" t="s">
        <v>12</v>
      </c>
      <c r="C9" s="21">
        <v>60259.358699999997</v>
      </c>
      <c r="D9" s="21">
        <f t="shared" si="0"/>
        <v>10.536632737372491</v>
      </c>
    </row>
    <row r="10" spans="1:7" x14ac:dyDescent="0.25">
      <c r="A10" s="19" t="s">
        <v>19</v>
      </c>
      <c r="B10" s="20" t="s">
        <v>14</v>
      </c>
      <c r="C10" s="21">
        <f>C8-C9</f>
        <v>21567.189100000003</v>
      </c>
      <c r="D10" s="21">
        <f t="shared" si="0"/>
        <v>3.7711246124523252</v>
      </c>
    </row>
    <row r="11" spans="1:7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7" x14ac:dyDescent="0.25">
      <c r="A12" s="19">
        <v>6</v>
      </c>
      <c r="B12" s="20" t="s">
        <v>21</v>
      </c>
      <c r="C12" s="21">
        <v>13385.6358</v>
      </c>
      <c r="D12" s="21">
        <f t="shared" si="0"/>
        <v>2.3405414764366754</v>
      </c>
    </row>
    <row r="13" spans="1:7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7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237312.06680000003</v>
      </c>
      <c r="D14" s="21">
        <f t="shared" si="0"/>
        <v>41.495132805294986</v>
      </c>
    </row>
    <row r="15" spans="1:7" x14ac:dyDescent="0.25">
      <c r="A15" s="19">
        <v>9</v>
      </c>
      <c r="B15" s="20" t="s">
        <v>24</v>
      </c>
      <c r="C15" s="21">
        <v>6293.8041999999996</v>
      </c>
      <c r="D15" s="21">
        <f t="shared" si="0"/>
        <v>1.1005013131069461</v>
      </c>
    </row>
    <row r="16" spans="1:7" x14ac:dyDescent="0.25">
      <c r="A16" s="19">
        <v>10</v>
      </c>
      <c r="B16" s="20" t="s">
        <v>25</v>
      </c>
      <c r="C16" s="21">
        <v>3978.5077000000001</v>
      </c>
      <c r="D16" s="21">
        <f t="shared" si="0"/>
        <v>0.69566081322582241</v>
      </c>
    </row>
    <row r="17" spans="1:4" x14ac:dyDescent="0.25">
      <c r="A17" s="19">
        <v>11</v>
      </c>
      <c r="B17" s="20" t="s">
        <v>26</v>
      </c>
      <c r="C17" s="21">
        <v>315.22660000000002</v>
      </c>
      <c r="D17" s="21">
        <f t="shared" si="0"/>
        <v>5.511885597366345E-2</v>
      </c>
    </row>
    <row r="18" spans="1:4" x14ac:dyDescent="0.25">
      <c r="A18" s="19">
        <v>12</v>
      </c>
      <c r="B18" s="20" t="s">
        <v>27</v>
      </c>
      <c r="C18" s="21">
        <v>1905.5473</v>
      </c>
      <c r="D18" s="21">
        <f t="shared" si="0"/>
        <v>0.3331939220221366</v>
      </c>
    </row>
    <row r="19" spans="1:4" x14ac:dyDescent="0.25">
      <c r="A19" s="22">
        <v>13</v>
      </c>
      <c r="B19" s="23" t="s">
        <v>28</v>
      </c>
      <c r="C19" s="47"/>
      <c r="D19" s="48"/>
    </row>
    <row r="20" spans="1:4" x14ac:dyDescent="0.25">
      <c r="A20" s="24" t="s">
        <v>29</v>
      </c>
      <c r="B20" s="20" t="s">
        <v>30</v>
      </c>
      <c r="C20" s="21">
        <v>11426.558800000001</v>
      </c>
      <c r="D20" s="21">
        <f t="shared" si="0"/>
        <v>1.9979876342028138</v>
      </c>
    </row>
    <row r="21" spans="1:4" x14ac:dyDescent="0.25">
      <c r="A21" s="24" t="s">
        <v>31</v>
      </c>
      <c r="B21" s="20" t="s">
        <v>32</v>
      </c>
      <c r="C21" s="21">
        <f>36896.2377+15875.8416</f>
        <v>52772.079299999998</v>
      </c>
      <c r="D21" s="21">
        <f t="shared" si="0"/>
        <v>9.227446663344546</v>
      </c>
    </row>
    <row r="22" spans="1:4" x14ac:dyDescent="0.25">
      <c r="A22" s="24" t="s">
        <v>33</v>
      </c>
      <c r="B22" s="20" t="s">
        <v>34</v>
      </c>
      <c r="C22" s="21">
        <v>1690.6</v>
      </c>
      <c r="D22" s="21">
        <f t="shared" si="0"/>
        <v>0.29560937404735332</v>
      </c>
    </row>
    <row r="23" spans="1:4" x14ac:dyDescent="0.25">
      <c r="A23" s="24" t="s">
        <v>35</v>
      </c>
      <c r="B23" s="20" t="s">
        <v>36</v>
      </c>
      <c r="C23" s="21">
        <v>283.5</v>
      </c>
      <c r="D23" s="21">
        <f t="shared" si="0"/>
        <v>4.9571310506580306E-2</v>
      </c>
    </row>
    <row r="24" spans="1:4" x14ac:dyDescent="0.25">
      <c r="A24" s="24" t="s">
        <v>37</v>
      </c>
      <c r="B24" s="20" t="s">
        <v>38</v>
      </c>
      <c r="C24" s="21">
        <v>1562.5302999999999</v>
      </c>
      <c r="D24" s="21">
        <f t="shared" si="0"/>
        <v>0.27321578369396848</v>
      </c>
    </row>
    <row r="25" spans="1:4" x14ac:dyDescent="0.25">
      <c r="A25" s="24" t="s">
        <v>39</v>
      </c>
      <c r="B25" s="20" t="s">
        <v>40</v>
      </c>
      <c r="C25" s="21">
        <v>400</v>
      </c>
      <c r="D25" s="21">
        <f t="shared" si="0"/>
        <v>6.9941884312635344E-2</v>
      </c>
    </row>
    <row r="26" spans="1:4" x14ac:dyDescent="0.25">
      <c r="A26" s="24" t="s">
        <v>41</v>
      </c>
      <c r="B26" s="20" t="s">
        <v>42</v>
      </c>
      <c r="C26" s="21">
        <v>0</v>
      </c>
      <c r="D26" s="21">
        <f t="shared" si="0"/>
        <v>0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5597.8865999999998</v>
      </c>
      <c r="D28" s="21">
        <f t="shared" si="0"/>
        <v>0.9788168424311291</v>
      </c>
    </row>
    <row r="29" spans="1:4" x14ac:dyDescent="0.25">
      <c r="A29" s="25" t="s">
        <v>47</v>
      </c>
      <c r="B29" s="20" t="s">
        <v>48</v>
      </c>
      <c r="C29" s="21">
        <v>504</v>
      </c>
      <c r="D29" s="21">
        <f t="shared" si="0"/>
        <v>8.8126774233920541E-2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215.97790000000001</v>
      </c>
      <c r="D31" s="21">
        <f t="shared" si="0"/>
        <v>3.7764753239714816E-2</v>
      </c>
    </row>
    <row r="32" spans="1:4" x14ac:dyDescent="0.25">
      <c r="A32" s="24">
        <v>14</v>
      </c>
      <c r="B32" s="20" t="s">
        <v>54</v>
      </c>
      <c r="C32" s="47" t="str">
        <f>'1 - QA Completo'!C36:D36</f>
        <v>PRESENTE</v>
      </c>
      <c r="D32" s="48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5780.0528999999997</v>
      </c>
      <c r="D40" s="21">
        <f t="shared" si="0"/>
        <v>1.0106694781317811</v>
      </c>
    </row>
    <row r="41" spans="1:4" x14ac:dyDescent="0.25">
      <c r="A41" s="24">
        <v>23</v>
      </c>
      <c r="B41" s="26" t="s">
        <v>63</v>
      </c>
      <c r="C41" s="21">
        <v>7572.0962</v>
      </c>
      <c r="D41" s="21">
        <f t="shared" si="0"/>
        <v>1.3240166910613642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f>577.2466-(72.1558*3)</f>
        <v>360.77919999999995</v>
      </c>
      <c r="D43" s="21">
        <f t="shared" si="0"/>
        <v>6.3083942672012824E-2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101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100</v>
      </c>
      <c r="C46" s="21">
        <f>6141.4039</f>
        <v>6141.4039000000002</v>
      </c>
      <c r="D46" s="21">
        <f t="shared" si="0"/>
        <v>1.0738534027274189</v>
      </c>
    </row>
    <row r="47" spans="1:4" x14ac:dyDescent="0.25">
      <c r="A47" s="24">
        <v>29</v>
      </c>
      <c r="B47" s="26" t="s">
        <v>115</v>
      </c>
      <c r="C47" s="21">
        <v>7785.5510000000004</v>
      </c>
      <c r="D47" s="21">
        <f t="shared" si="0"/>
        <v>1.3613402683803062</v>
      </c>
    </row>
    <row r="48" spans="1:4" x14ac:dyDescent="0.25">
      <c r="A48" s="27"/>
      <c r="B48" s="28" t="s">
        <v>67</v>
      </c>
      <c r="C48" s="29">
        <f>'3 - QA MD'!C35</f>
        <v>571903.37939999998</v>
      </c>
      <c r="D48" s="29">
        <v>100</v>
      </c>
    </row>
    <row r="51" spans="2:2" x14ac:dyDescent="0.25">
      <c r="B51" s="3" t="s">
        <v>116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topLeftCell="A7" workbookViewId="0">
      <selection activeCell="C23" sqref="C23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43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DA BOA VISTA TRECHO 1</v>
      </c>
      <c r="B1" s="43"/>
      <c r="C1" s="43"/>
      <c r="D1" s="43"/>
    </row>
    <row r="2" spans="1:4" x14ac:dyDescent="0.25">
      <c r="A2" s="43"/>
      <c r="B2" s="43"/>
      <c r="C2" s="43"/>
      <c r="D2" s="43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((1728.1839+522.1503+35.0415+1200.5488+243.4267+261.9106)*3)+((574.352+161.3474+583.5291+373.3203)*2)</f>
        <v>15358.883000000002</v>
      </c>
      <c r="D5" s="4">
        <f>(C5*100)/$C$35</f>
        <v>2.6855730448932547</v>
      </c>
    </row>
    <row r="6" spans="1:4" x14ac:dyDescent="0.25">
      <c r="A6" s="2">
        <v>2</v>
      </c>
      <c r="B6" s="3" t="s">
        <v>9</v>
      </c>
      <c r="C6" s="4">
        <f>41418.1734-C5-(72.1558*3)</f>
        <v>25842.822999999997</v>
      </c>
      <c r="D6" s="4">
        <f>(C6*100)/$C$35</f>
        <v>4.5187393414447792</v>
      </c>
    </row>
    <row r="7" spans="1:4" x14ac:dyDescent="0.25">
      <c r="A7" s="2">
        <v>3</v>
      </c>
      <c r="B7" s="3" t="s">
        <v>10</v>
      </c>
      <c r="C7" s="4">
        <v>106920.9859</v>
      </c>
      <c r="D7" s="4">
        <f>(C7*100)/$C$35</f>
        <v>18.695638066026788</v>
      </c>
    </row>
    <row r="8" spans="1:4" x14ac:dyDescent="0.25">
      <c r="A8" s="2" t="s">
        <v>11</v>
      </c>
      <c r="B8" s="3" t="s">
        <v>12</v>
      </c>
      <c r="C8" s="4">
        <v>45886.960200000001</v>
      </c>
      <c r="D8" s="4">
        <f>(C8*100)/$C$35</f>
        <v>8.0235511544172571</v>
      </c>
    </row>
    <row r="9" spans="1:4" x14ac:dyDescent="0.25">
      <c r="A9" s="2" t="s">
        <v>13</v>
      </c>
      <c r="B9" s="3" t="s">
        <v>14</v>
      </c>
      <c r="C9" s="4">
        <f>C7-C8</f>
        <v>61034.025699999998</v>
      </c>
      <c r="D9" s="4">
        <f>(C9*100)/$C$35</f>
        <v>10.672086911609533</v>
      </c>
    </row>
    <row r="10" spans="1:4" x14ac:dyDescent="0.25">
      <c r="A10" s="2" t="s">
        <v>15</v>
      </c>
      <c r="B10" s="3" t="s">
        <v>16</v>
      </c>
      <c r="C10" s="44" t="s">
        <v>113</v>
      </c>
      <c r="D10" s="45"/>
    </row>
    <row r="11" spans="1:4" x14ac:dyDescent="0.25">
      <c r="A11" s="2">
        <v>4</v>
      </c>
      <c r="B11" s="3" t="s">
        <v>20</v>
      </c>
      <c r="C11" s="4">
        <v>0</v>
      </c>
      <c r="D11" s="4">
        <f>(C11*100)/$C$35</f>
        <v>0</v>
      </c>
    </row>
    <row r="12" spans="1:4" x14ac:dyDescent="0.25">
      <c r="A12" s="2">
        <v>5</v>
      </c>
      <c r="B12" s="3" t="s">
        <v>102</v>
      </c>
      <c r="C12" s="4">
        <f>C35-(C5+C6+C7+C11+C13+C14+C15+C17+C18+C19+C20+C21+C22+C23+C24+C25+C26+C27+C28+C29+C30+C31)</f>
        <v>386138.1777</v>
      </c>
      <c r="D12" s="4">
        <f>(C12*100)/$C$35</f>
        <v>67.518079383463075</v>
      </c>
    </row>
    <row r="13" spans="1:4" x14ac:dyDescent="0.25">
      <c r="A13" s="2">
        <v>6</v>
      </c>
      <c r="B13" s="3" t="s">
        <v>24</v>
      </c>
      <c r="C13" s="4">
        <v>6395.9386999999997</v>
      </c>
      <c r="D13" s="4">
        <f>(C13*100)/$C$35</f>
        <v>1.1183600115652683</v>
      </c>
    </row>
    <row r="14" spans="1:4" x14ac:dyDescent="0.25">
      <c r="A14" s="2">
        <v>7</v>
      </c>
      <c r="B14" s="3" t="s">
        <v>25</v>
      </c>
      <c r="C14" s="4">
        <v>810.23569999999995</v>
      </c>
      <c r="D14" s="4">
        <f>(C14*100)/$C$35</f>
        <v>0.14167352898841779</v>
      </c>
    </row>
    <row r="15" spans="1:4" x14ac:dyDescent="0.25">
      <c r="A15" s="2">
        <v>8</v>
      </c>
      <c r="B15" s="3" t="s">
        <v>27</v>
      </c>
      <c r="C15" s="4">
        <v>868.09799999999996</v>
      </c>
      <c r="D15" s="4">
        <f>(C15*100)/$C$35</f>
        <v>0.15179102472007527</v>
      </c>
    </row>
    <row r="16" spans="1:4" x14ac:dyDescent="0.25">
      <c r="A16" s="15">
        <v>9</v>
      </c>
      <c r="B16" s="5" t="s">
        <v>28</v>
      </c>
      <c r="C16" s="44"/>
      <c r="D16" s="45"/>
    </row>
    <row r="17" spans="1:4" x14ac:dyDescent="0.25">
      <c r="A17" s="14" t="s">
        <v>103</v>
      </c>
      <c r="B17" s="3" t="s">
        <v>34</v>
      </c>
      <c r="C17" s="4">
        <v>0</v>
      </c>
      <c r="D17" s="4">
        <f t="shared" ref="D17:D35" si="0">(C17*100)/$C$35</f>
        <v>0</v>
      </c>
    </row>
    <row r="18" spans="1:4" x14ac:dyDescent="0.25">
      <c r="A18" s="14" t="s">
        <v>104</v>
      </c>
      <c r="B18" s="3" t="s">
        <v>36</v>
      </c>
      <c r="C18" s="4">
        <v>0</v>
      </c>
      <c r="D18" s="4">
        <f t="shared" si="0"/>
        <v>0</v>
      </c>
    </row>
    <row r="19" spans="1:4" x14ac:dyDescent="0.25">
      <c r="A19" s="14" t="s">
        <v>105</v>
      </c>
      <c r="B19" s="3" t="s">
        <v>38</v>
      </c>
      <c r="C19" s="4">
        <v>0</v>
      </c>
      <c r="D19" s="4">
        <f t="shared" si="0"/>
        <v>0</v>
      </c>
    </row>
    <row r="20" spans="1:4" x14ac:dyDescent="0.25">
      <c r="A20" s="14" t="s">
        <v>106</v>
      </c>
      <c r="B20" s="3" t="s">
        <v>40</v>
      </c>
      <c r="C20" s="4">
        <v>0</v>
      </c>
      <c r="D20" s="4">
        <f t="shared" si="0"/>
        <v>0</v>
      </c>
    </row>
    <row r="21" spans="1:4" x14ac:dyDescent="0.25">
      <c r="A21" s="14" t="s">
        <v>107</v>
      </c>
      <c r="B21" s="3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3" t="s">
        <v>108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3" t="s">
        <v>53</v>
      </c>
      <c r="C23" s="4">
        <v>1150.261</v>
      </c>
      <c r="D23" s="4">
        <f t="shared" si="0"/>
        <v>0.2011285544783406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5780.0528999999997</v>
      </c>
      <c r="D26" s="4">
        <f t="shared" si="0"/>
        <v>1.0106694781317811</v>
      </c>
    </row>
    <row r="27" spans="1:4" x14ac:dyDescent="0.25">
      <c r="A27" s="14">
        <v>15</v>
      </c>
      <c r="B27" s="16" t="s">
        <v>63</v>
      </c>
      <c r="C27" s="4">
        <v>7572.0962</v>
      </c>
      <c r="D27" s="4">
        <f t="shared" si="0"/>
        <v>1.3240166910613642</v>
      </c>
    </row>
    <row r="28" spans="1:4" x14ac:dyDescent="0.25">
      <c r="A28" s="14">
        <v>16</v>
      </c>
      <c r="B28" s="16" t="s">
        <v>65</v>
      </c>
      <c r="C28" s="4">
        <f>577.2466-(72.1558*3)</f>
        <v>360.77919999999995</v>
      </c>
      <c r="D28" s="4">
        <f t="shared" si="0"/>
        <v>6.3083942672012824E-2</v>
      </c>
    </row>
    <row r="29" spans="1:4" x14ac:dyDescent="0.25">
      <c r="A29" s="14">
        <v>17</v>
      </c>
      <c r="B29" s="16" t="s">
        <v>97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98</v>
      </c>
      <c r="C30" s="4">
        <v>180.2158</v>
      </c>
      <c r="D30" s="4">
        <f t="shared" si="0"/>
        <v>3.1511581587272575E-2</v>
      </c>
    </row>
    <row r="31" spans="1:4" x14ac:dyDescent="0.25">
      <c r="A31" s="14">
        <v>19</v>
      </c>
      <c r="B31" s="16" t="s">
        <v>99</v>
      </c>
      <c r="C31" s="4">
        <v>14524.8323</v>
      </c>
      <c r="D31" s="4">
        <f t="shared" si="0"/>
        <v>2.5397353509675731</v>
      </c>
    </row>
    <row r="32" spans="1:4" x14ac:dyDescent="0.25">
      <c r="A32" s="14">
        <v>20</v>
      </c>
      <c r="B32" s="16" t="s">
        <v>112</v>
      </c>
      <c r="C32" s="4">
        <v>8124.1642000000002</v>
      </c>
      <c r="D32" s="4">
        <f t="shared" si="0"/>
        <v>1.4205483815331343</v>
      </c>
    </row>
    <row r="33" spans="1:4" x14ac:dyDescent="0.25">
      <c r="A33" s="14">
        <v>21</v>
      </c>
      <c r="B33" s="16" t="s">
        <v>100</v>
      </c>
      <c r="C33" s="4">
        <v>6159.7947000000004</v>
      </c>
      <c r="D33" s="4">
        <f t="shared" si="0"/>
        <v>1.077069120742461</v>
      </c>
    </row>
    <row r="34" spans="1:4" x14ac:dyDescent="0.25">
      <c r="A34" s="14">
        <v>22</v>
      </c>
      <c r="B34" s="16" t="s">
        <v>54</v>
      </c>
      <c r="C34" s="44" t="s">
        <v>70</v>
      </c>
      <c r="D34" s="45"/>
    </row>
    <row r="35" spans="1:4" x14ac:dyDescent="0.25">
      <c r="A35" s="6"/>
      <c r="B35" s="7" t="s">
        <v>109</v>
      </c>
      <c r="C35" s="8">
        <f>C37-C36</f>
        <v>571903.37939999998</v>
      </c>
      <c r="D35" s="8">
        <f t="shared" si="0"/>
        <v>100</v>
      </c>
    </row>
    <row r="36" spans="1:4" x14ac:dyDescent="0.25">
      <c r="A36" s="6"/>
      <c r="B36" s="7" t="s">
        <v>110</v>
      </c>
      <c r="C36" s="8">
        <v>0</v>
      </c>
      <c r="D36" s="8">
        <f>(C36*100)/$C$37</f>
        <v>0</v>
      </c>
    </row>
    <row r="37" spans="1:4" x14ac:dyDescent="0.25">
      <c r="A37" s="6"/>
      <c r="B37" s="7" t="s">
        <v>111</v>
      </c>
      <c r="C37" s="8">
        <v>571903.37939999998</v>
      </c>
      <c r="D37" s="8">
        <f>(C37*100)/$C$37</f>
        <v>100</v>
      </c>
    </row>
    <row r="39" spans="1:4" ht="15.75" thickBot="1" x14ac:dyDescent="0.3"/>
    <row r="40" spans="1:4" x14ac:dyDescent="0.25">
      <c r="B40" s="37" t="s">
        <v>114</v>
      </c>
    </row>
    <row r="41" spans="1:4" x14ac:dyDescent="0.25">
      <c r="B41" s="38" t="s">
        <v>71</v>
      </c>
    </row>
    <row r="42" spans="1:4" x14ac:dyDescent="0.25">
      <c r="B42" s="39" t="s">
        <v>78</v>
      </c>
    </row>
    <row r="43" spans="1:4" x14ac:dyDescent="0.25">
      <c r="B43" s="39" t="s">
        <v>79</v>
      </c>
    </row>
    <row r="44" spans="1:4" x14ac:dyDescent="0.25">
      <c r="B44" s="39" t="s">
        <v>80</v>
      </c>
    </row>
    <row r="45" spans="1:4" x14ac:dyDescent="0.25">
      <c r="B45" s="39" t="s">
        <v>81</v>
      </c>
    </row>
    <row r="46" spans="1:4" x14ac:dyDescent="0.25">
      <c r="B46" s="39" t="s">
        <v>82</v>
      </c>
    </row>
    <row r="47" spans="1:4" x14ac:dyDescent="0.25">
      <c r="B47" s="39" t="s">
        <v>75</v>
      </c>
    </row>
    <row r="48" spans="1:4" x14ac:dyDescent="0.25">
      <c r="B48" s="39" t="s">
        <v>72</v>
      </c>
    </row>
    <row r="49" spans="2:2" x14ac:dyDescent="0.25">
      <c r="B49" s="39" t="s">
        <v>73</v>
      </c>
    </row>
    <row r="50" spans="2:2" x14ac:dyDescent="0.25">
      <c r="B50" s="40" t="s">
        <v>74</v>
      </c>
    </row>
    <row r="51" spans="2:2" x14ac:dyDescent="0.25">
      <c r="B51" s="41"/>
    </row>
    <row r="52" spans="2:2" x14ac:dyDescent="0.25">
      <c r="B52" s="38" t="s">
        <v>71</v>
      </c>
    </row>
    <row r="53" spans="2:2" x14ac:dyDescent="0.25">
      <c r="B53" s="39" t="s">
        <v>83</v>
      </c>
    </row>
    <row r="54" spans="2:2" x14ac:dyDescent="0.25">
      <c r="B54" s="39" t="s">
        <v>84</v>
      </c>
    </row>
    <row r="55" spans="2:2" x14ac:dyDescent="0.25">
      <c r="B55" s="39" t="s">
        <v>85</v>
      </c>
    </row>
    <row r="56" spans="2:2" x14ac:dyDescent="0.25">
      <c r="B56" s="39" t="s">
        <v>86</v>
      </c>
    </row>
    <row r="57" spans="2:2" x14ac:dyDescent="0.25">
      <c r="B57" s="39" t="s">
        <v>87</v>
      </c>
    </row>
    <row r="58" spans="2:2" x14ac:dyDescent="0.25">
      <c r="B58" s="39" t="s">
        <v>75</v>
      </c>
    </row>
    <row r="59" spans="2:2" x14ac:dyDescent="0.25">
      <c r="B59" s="39" t="s">
        <v>72</v>
      </c>
    </row>
    <row r="60" spans="2:2" x14ac:dyDescent="0.25">
      <c r="B60" s="39" t="s">
        <v>73</v>
      </c>
    </row>
    <row r="61" spans="2:2" x14ac:dyDescent="0.25">
      <c r="B61" s="40" t="s">
        <v>88</v>
      </c>
    </row>
    <row r="62" spans="2:2" x14ac:dyDescent="0.25">
      <c r="B62" s="41"/>
    </row>
    <row r="63" spans="2:2" x14ac:dyDescent="0.25">
      <c r="B63" s="38" t="s">
        <v>71</v>
      </c>
    </row>
    <row r="64" spans="2:2" x14ac:dyDescent="0.25">
      <c r="B64" s="39" t="s">
        <v>89</v>
      </c>
    </row>
    <row r="65" spans="2:2" x14ac:dyDescent="0.25">
      <c r="B65" s="39" t="s">
        <v>90</v>
      </c>
    </row>
    <row r="66" spans="2:2" x14ac:dyDescent="0.25">
      <c r="B66" s="39" t="s">
        <v>85</v>
      </c>
    </row>
    <row r="67" spans="2:2" x14ac:dyDescent="0.25">
      <c r="B67" s="39" t="s">
        <v>91</v>
      </c>
    </row>
    <row r="68" spans="2:2" x14ac:dyDescent="0.25">
      <c r="B68" s="39" t="s">
        <v>87</v>
      </c>
    </row>
    <row r="69" spans="2:2" x14ac:dyDescent="0.25">
      <c r="B69" s="39" t="s">
        <v>77</v>
      </c>
    </row>
    <row r="70" spans="2:2" x14ac:dyDescent="0.25">
      <c r="B70" s="39" t="s">
        <v>72</v>
      </c>
    </row>
    <row r="71" spans="2:2" x14ac:dyDescent="0.25">
      <c r="B71" s="39" t="s">
        <v>73</v>
      </c>
    </row>
    <row r="72" spans="2:2" x14ac:dyDescent="0.25">
      <c r="B72" s="40" t="s">
        <v>76</v>
      </c>
    </row>
    <row r="73" spans="2:2" x14ac:dyDescent="0.25">
      <c r="B73" s="41"/>
    </row>
    <row r="74" spans="2:2" x14ac:dyDescent="0.25">
      <c r="B74" s="38" t="s">
        <v>71</v>
      </c>
    </row>
    <row r="75" spans="2:2" x14ac:dyDescent="0.25">
      <c r="B75" s="39" t="s">
        <v>92</v>
      </c>
    </row>
    <row r="76" spans="2:2" x14ac:dyDescent="0.25">
      <c r="B76" s="39" t="s">
        <v>93</v>
      </c>
    </row>
    <row r="77" spans="2:2" x14ac:dyDescent="0.25">
      <c r="B77" s="39" t="s">
        <v>94</v>
      </c>
    </row>
    <row r="78" spans="2:2" x14ac:dyDescent="0.25">
      <c r="B78" s="39" t="s">
        <v>81</v>
      </c>
    </row>
    <row r="79" spans="2:2" x14ac:dyDescent="0.25">
      <c r="B79" s="39" t="s">
        <v>95</v>
      </c>
    </row>
    <row r="80" spans="2:2" x14ac:dyDescent="0.25">
      <c r="B80" s="39" t="s">
        <v>75</v>
      </c>
    </row>
    <row r="81" spans="2:2" x14ac:dyDescent="0.25">
      <c r="B81" s="39" t="s">
        <v>72</v>
      </c>
    </row>
    <row r="82" spans="2:2" x14ac:dyDescent="0.25">
      <c r="B82" s="39" t="s">
        <v>73</v>
      </c>
    </row>
    <row r="83" spans="2:2" ht="15.75" thickBot="1" x14ac:dyDescent="0.3">
      <c r="B83" s="42" t="s">
        <v>96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2020-10-22T17:37:37Z</dcterms:modified>
</cp:coreProperties>
</file>