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2855" activeTab="2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H5" i="2" l="1"/>
  <c r="H3" i="2"/>
  <c r="H4" i="2" s="1"/>
  <c r="G41" i="1" l="1"/>
  <c r="G40" i="1"/>
  <c r="G31" i="1"/>
  <c r="G23" i="1"/>
  <c r="G7" i="1"/>
  <c r="G6" i="1"/>
  <c r="G5" i="1"/>
  <c r="D45" i="1"/>
  <c r="D23" i="1"/>
  <c r="D5" i="1"/>
  <c r="C54" i="1"/>
  <c r="D54" i="1" s="1"/>
  <c r="C53" i="1"/>
  <c r="D53" i="1" s="1"/>
  <c r="C52" i="1"/>
  <c r="D52" i="1" s="1"/>
  <c r="C51" i="1"/>
  <c r="D51" i="1" s="1"/>
  <c r="C50" i="1"/>
  <c r="D50" i="1" s="1"/>
  <c r="C49" i="1"/>
  <c r="D49" i="1" s="1"/>
  <c r="C48" i="1"/>
  <c r="D48" i="1" s="1"/>
  <c r="C47" i="1"/>
  <c r="G47" i="1" s="1"/>
  <c r="C46" i="1"/>
  <c r="G46" i="1" s="1"/>
  <c r="C45" i="1"/>
  <c r="G45" i="1" s="1"/>
  <c r="C44" i="1"/>
  <c r="G44" i="1" s="1"/>
  <c r="C43" i="1"/>
  <c r="G43" i="1" s="1"/>
  <c r="C42" i="1"/>
  <c r="G42" i="1" s="1"/>
  <c r="C41" i="1"/>
  <c r="D41" i="1" s="1"/>
  <c r="C40" i="1"/>
  <c r="D40" i="1" s="1"/>
  <c r="C39" i="1"/>
  <c r="G39" i="1" s="1"/>
  <c r="C38" i="1"/>
  <c r="G38" i="1" s="1"/>
  <c r="C37" i="1"/>
  <c r="G37" i="1" s="1"/>
  <c r="C35" i="1"/>
  <c r="G35" i="1" s="1"/>
  <c r="C34" i="1"/>
  <c r="G34" i="1" s="1"/>
  <c r="C33" i="1"/>
  <c r="G33" i="1" s="1"/>
  <c r="C31" i="1"/>
  <c r="D31" i="1" s="1"/>
  <c r="C30" i="1"/>
  <c r="G30" i="1" s="1"/>
  <c r="C29" i="1"/>
  <c r="G29" i="1" s="1"/>
  <c r="C28" i="1"/>
  <c r="G28" i="1" s="1"/>
  <c r="C27" i="1"/>
  <c r="G27" i="1" s="1"/>
  <c r="C26" i="1"/>
  <c r="G26" i="1" s="1"/>
  <c r="C25" i="1"/>
  <c r="G25" i="1" s="1"/>
  <c r="C23" i="1"/>
  <c r="C21" i="1"/>
  <c r="G21" i="1" s="1"/>
  <c r="C20" i="1"/>
  <c r="D20" i="1" s="1"/>
  <c r="C19" i="1"/>
  <c r="G19" i="1" s="1"/>
  <c r="C18" i="1"/>
  <c r="G18" i="1" s="1"/>
  <c r="C16" i="1"/>
  <c r="D16" i="1" s="1"/>
  <c r="C15" i="1"/>
  <c r="D15" i="1" s="1"/>
  <c r="C14" i="1"/>
  <c r="D14" i="1" s="1"/>
  <c r="C13" i="1"/>
  <c r="G13" i="1" s="1"/>
  <c r="C11" i="1"/>
  <c r="D11" i="1" s="1"/>
  <c r="C9" i="1"/>
  <c r="G9" i="1" s="1"/>
  <c r="C8" i="1"/>
  <c r="G8" i="1" s="1"/>
  <c r="C7" i="1"/>
  <c r="D7" i="1" s="1"/>
  <c r="C6" i="1"/>
  <c r="D6" i="1" s="1"/>
  <c r="C5" i="1"/>
  <c r="D34" i="1" l="1"/>
  <c r="D44" i="1"/>
  <c r="D28" i="1"/>
  <c r="D43" i="1"/>
  <c r="D27" i="1"/>
  <c r="D26" i="1"/>
  <c r="D9" i="1"/>
  <c r="D19" i="1"/>
  <c r="G14" i="1"/>
  <c r="G48" i="1"/>
  <c r="D18" i="1"/>
  <c r="F15" i="1"/>
  <c r="G15" i="1" s="1"/>
  <c r="D8" i="1"/>
  <c r="D33" i="1"/>
  <c r="D25" i="1"/>
  <c r="D42" i="1"/>
  <c r="F16" i="1"/>
  <c r="G16" i="1" s="1"/>
  <c r="D35" i="1"/>
  <c r="F11" i="1"/>
  <c r="G11" i="1" s="1"/>
  <c r="D30" i="1"/>
  <c r="D37" i="1"/>
  <c r="D47" i="1"/>
  <c r="D39" i="1"/>
  <c r="D21" i="1"/>
  <c r="D13" i="1"/>
  <c r="D29" i="1"/>
  <c r="D46" i="1"/>
  <c r="D38" i="1"/>
  <c r="G20" i="1"/>
  <c r="D34" i="2"/>
  <c r="D35" i="2"/>
  <c r="D36" i="2"/>
  <c r="D37" i="2"/>
  <c r="D38" i="2"/>
  <c r="D39" i="2"/>
  <c r="D40" i="2"/>
  <c r="D42" i="2"/>
  <c r="D43" i="2"/>
  <c r="D44" i="2"/>
  <c r="D45" i="2"/>
  <c r="D46" i="2"/>
  <c r="D47" i="2"/>
  <c r="D48" i="2"/>
  <c r="D22" i="2"/>
  <c r="D23" i="2"/>
  <c r="D24" i="2"/>
  <c r="D25" i="2"/>
  <c r="D26" i="2"/>
  <c r="D27" i="2"/>
  <c r="D30" i="2"/>
  <c r="D31" i="2"/>
  <c r="D20" i="2"/>
  <c r="D4" i="2"/>
  <c r="D5" i="2"/>
  <c r="D6" i="2"/>
  <c r="D8" i="2"/>
  <c r="D9" i="2"/>
  <c r="D10" i="2"/>
  <c r="D11" i="2"/>
  <c r="D12" i="2"/>
  <c r="D13" i="2"/>
  <c r="D15" i="2"/>
  <c r="D17" i="2"/>
  <c r="D18" i="2"/>
  <c r="D3" i="2"/>
  <c r="C29" i="2"/>
  <c r="C32" i="1" s="1"/>
  <c r="C21" i="2"/>
  <c r="C24" i="1" s="1"/>
  <c r="C9" i="2"/>
  <c r="C12" i="1" s="1"/>
  <c r="G12" i="1" s="1"/>
  <c r="C55" i="1"/>
  <c r="C49" i="2"/>
  <c r="C14" i="2" s="1"/>
  <c r="D14" i="2" l="1"/>
  <c r="C17" i="1"/>
  <c r="D29" i="2"/>
  <c r="D21" i="2"/>
  <c r="D16" i="2"/>
  <c r="D7" i="2"/>
  <c r="D28" i="2"/>
  <c r="D33" i="2"/>
  <c r="D41" i="2"/>
  <c r="D32" i="1"/>
  <c r="G32" i="1"/>
  <c r="D24" i="1"/>
  <c r="G24" i="1"/>
  <c r="D12" i="1"/>
  <c r="D35" i="3"/>
  <c r="D34" i="3"/>
  <c r="C33" i="3"/>
  <c r="D33" i="3" s="1"/>
  <c r="G17" i="1" l="1"/>
  <c r="G55" i="1" s="1"/>
  <c r="D17" i="1"/>
  <c r="D31" i="3"/>
  <c r="A1" i="3" l="1"/>
  <c r="C11" i="3" l="1"/>
  <c r="D11" i="3" s="1"/>
  <c r="D22" i="3"/>
  <c r="D16" i="3"/>
  <c r="D8" i="3"/>
  <c r="D19" i="3"/>
  <c r="D21" i="3"/>
  <c r="D23" i="3"/>
  <c r="D12" i="3"/>
  <c r="D4" i="3"/>
  <c r="D10" i="3"/>
  <c r="D20" i="3"/>
  <c r="D6" i="3"/>
  <c r="D30" i="3"/>
  <c r="D24" i="3"/>
  <c r="D13" i="3"/>
  <c r="D27" i="3"/>
  <c r="D7" i="3"/>
  <c r="D17" i="3"/>
  <c r="D25" i="3"/>
  <c r="D14" i="3"/>
  <c r="D26" i="3"/>
  <c r="D5" i="3"/>
  <c r="D28" i="3"/>
  <c r="D29" i="3"/>
  <c r="D18" i="3"/>
  <c r="K6" i="1" l="1"/>
  <c r="C32" i="2"/>
</calcChain>
</file>

<file path=xl/sharedStrings.xml><?xml version="1.0" encoding="utf-8"?>
<sst xmlns="http://schemas.openxmlformats.org/spreadsheetml/2006/main" count="294" uniqueCount="129">
  <si>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</si>
  <si>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</si>
  <si>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</si>
  <si>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</si>
  <si>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</si>
  <si>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</si>
  <si>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</si>
  <si>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</si>
  <si>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</si>
  <si>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</si>
  <si>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</si>
  <si>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</si>
  <si>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</si>
  <si>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</si>
  <si>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</si>
  <si>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</si>
  <si>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</si>
  <si>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</si>
  <si>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</si>
  <si>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</si>
  <si>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</si>
  <si>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</si>
  <si>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</si>
  <si>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</si>
  <si>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</si>
  <si>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</si>
  <si>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</si>
  <si>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</si>
  <si>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</si>
  <si>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</si>
  <si>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</si>
  <si>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</si>
  <si>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</si>
  <si>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</si>
  <si>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</si>
  <si>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</si>
  <si>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</si>
  <si>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</si>
  <si>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</si>
  <si>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</si>
  <si>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</si>
  <si>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</si>
  <si>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</si>
  <si>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</si>
  <si>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</si>
  <si>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</si>
  <si>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</si>
  <si>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</si>
  <si>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</si>
  <si>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</si>
  <si>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</si>
  <si>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</si>
  <si>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</si>
  <si>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</si>
  <si>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</si>
  <si>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</si>
  <si>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</si>
  <si>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</si>
  <si>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</si>
  <si>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</si>
  <si>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</si>
  <si>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</si>
  <si>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</si>
  <si>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</si>
  <si>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</si>
  <si>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</si>
  <si>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</si>
  <si>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</si>
  <si>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</si>
  <si>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</si>
  <si>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PRESENTE</t>
  </si>
  <si>
    <t>Áreas Contaminadas e Reabilitadas - Ano 2019</t>
  </si>
  <si>
    <t>Complemento:</t>
  </si>
  <si>
    <r>
      <t>Atividade:</t>
    </r>
    <r>
      <rPr>
        <sz val="9"/>
        <color rgb="FF333333"/>
        <rFont val="Arial"/>
        <family val="2"/>
      </rPr>
      <t> Posto de serviço</t>
    </r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</si>
  <si>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</si>
  <si>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</si>
  <si>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Atividade:</t>
    </r>
    <r>
      <rPr>
        <sz val="9"/>
        <color rgb="FF333333"/>
        <rFont val="Arial"/>
        <family val="2"/>
      </rPr>
      <t> INDÚSTRIA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</si>
  <si>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</si>
  <si>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r>
      <t>Atividade:</t>
    </r>
    <r>
      <rPr>
        <sz val="9"/>
        <color rgb="FF333333"/>
        <rFont val="Arial"/>
        <family val="2"/>
      </rPr>
      <t> POSTO DE SERVIÇO</t>
    </r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</si>
  <si>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1</t>
  </si>
  <si>
    <r>
      <t>Seq:</t>
    </r>
    <r>
      <rPr>
        <sz val="9"/>
        <color rgb="FF333333"/>
        <rFont val="Arial"/>
        <family val="2"/>
      </rPr>
      <t> 37522</t>
    </r>
  </si>
  <si>
    <r>
      <t>Razao_Social:</t>
    </r>
    <r>
      <rPr>
        <sz val="9"/>
        <color rgb="FF333333"/>
        <rFont val="Arial"/>
        <family val="2"/>
      </rPr>
      <t> AUTO POSTO MUG LTDA.</t>
    </r>
  </si>
  <si>
    <r>
      <t>Endereco:</t>
    </r>
    <r>
      <rPr>
        <sz val="9"/>
        <color rgb="FF333333"/>
        <rFont val="Arial"/>
        <family val="2"/>
      </rPr>
      <t> AV. FRANCISCO DE ANGELIS</t>
    </r>
  </si>
  <si>
    <r>
      <t>Numero:</t>
    </r>
    <r>
      <rPr>
        <sz val="9"/>
        <color rgb="FF333333"/>
        <rFont val="Arial"/>
        <family val="2"/>
      </rPr>
      <t> 1171</t>
    </r>
  </si>
  <si>
    <r>
      <t>Seq:</t>
    </r>
    <r>
      <rPr>
        <sz val="9"/>
        <color rgb="FF333333"/>
        <rFont val="Arial"/>
        <family val="2"/>
      </rPr>
      <t> 15133</t>
    </r>
  </si>
  <si>
    <r>
      <t>Razao_Social:</t>
    </r>
    <r>
      <rPr>
        <sz val="9"/>
        <color rgb="FF333333"/>
        <rFont val="Arial"/>
        <family val="2"/>
      </rPr>
      <t> POLICLEAN OIRAD INDÚSTRIA QUÍMICA LTDA. - EPP</t>
    </r>
  </si>
  <si>
    <r>
      <t>Endereco:</t>
    </r>
    <r>
      <rPr>
        <sz val="9"/>
        <color rgb="FF333333"/>
        <rFont val="Arial"/>
        <family val="2"/>
      </rPr>
      <t> AV. ENG ANTÔNIO FRANCISCO DE PAULA SOUZA</t>
    </r>
  </si>
  <si>
    <r>
      <t>Numero:</t>
    </r>
    <r>
      <rPr>
        <sz val="9"/>
        <color rgb="FF333333"/>
        <rFont val="Arial"/>
        <family val="2"/>
      </rPr>
      <t> 1149</t>
    </r>
  </si>
  <si>
    <r>
      <t>Classificacao:</t>
    </r>
    <r>
      <rPr>
        <sz val="9"/>
        <color rgb="FF333333"/>
        <rFont val="Arial"/>
        <family val="2"/>
      </rPr>
      <t> EM PROCESSO DE REMEDIAÇÃO (ACREe)</t>
    </r>
  </si>
  <si>
    <r>
      <t>Seq:</t>
    </r>
    <r>
      <rPr>
        <sz val="9"/>
        <color rgb="FF333333"/>
        <rFont val="Arial"/>
        <family val="2"/>
      </rPr>
      <t> 41392</t>
    </r>
  </si>
  <si>
    <r>
      <t>Razao_Social:</t>
    </r>
    <r>
      <rPr>
        <sz val="9"/>
        <color rgb="FF333333"/>
        <rFont val="Arial"/>
        <family val="2"/>
      </rPr>
      <t> AUTO POSTO STO ANTÔNIO DE CAMPINAS LTDA.</t>
    </r>
  </si>
  <si>
    <r>
      <t>Numero:</t>
    </r>
    <r>
      <rPr>
        <sz val="9"/>
        <color rgb="FF333333"/>
        <rFont val="Arial"/>
        <family val="2"/>
      </rPr>
      <t> 1344</t>
    </r>
  </si>
  <si>
    <r>
      <t>Seq:</t>
    </r>
    <r>
      <rPr>
        <sz val="9"/>
        <color rgb="FF333333"/>
        <rFont val="Arial"/>
        <family val="2"/>
      </rPr>
      <t> 26800</t>
    </r>
  </si>
  <si>
    <r>
      <t>Razao_Social:</t>
    </r>
    <r>
      <rPr>
        <sz val="9"/>
        <color rgb="FF333333"/>
        <rFont val="Arial"/>
        <family val="2"/>
      </rPr>
      <t> AUTO POSTO PIÇARRÃO LTDA.</t>
    </r>
  </si>
  <si>
    <r>
      <t>Endereco:</t>
    </r>
    <r>
      <rPr>
        <sz val="9"/>
        <color rgb="FF333333"/>
        <rFont val="Arial"/>
        <family val="2"/>
      </rPr>
      <t> AV. JORGE TIBIRIÇÁ</t>
    </r>
  </si>
  <si>
    <r>
      <t>Numero:</t>
    </r>
    <r>
      <rPr>
        <sz val="9"/>
        <color rgb="FF333333"/>
        <rFont val="Arial"/>
        <family val="2"/>
      </rPr>
      <t> 1500</t>
    </r>
  </si>
  <si>
    <r>
      <t xml:space="preserve">Classificacao: </t>
    </r>
    <r>
      <rPr>
        <sz val="9"/>
        <color rgb="FF333333"/>
        <rFont val="Arial"/>
        <family val="2"/>
      </rPr>
      <t>EM PROCESSO DE MONITORAMENTO PARA ENCERRAMENTO (AME)</t>
    </r>
  </si>
  <si>
    <t>PLANTIO COMPENSATÓRIO EXECUTADO</t>
  </si>
  <si>
    <t>DESCARTE DE RESÍDUOS</t>
  </si>
  <si>
    <t>VEGETAÇÃO PIONEIRA</t>
  </si>
  <si>
    <t>9.1</t>
  </si>
  <si>
    <t>9.2</t>
  </si>
  <si>
    <t>9.3</t>
  </si>
  <si>
    <t>9.4</t>
  </si>
  <si>
    <t>9.5</t>
  </si>
  <si>
    <t>VIA NÃO ASFALTADA</t>
  </si>
  <si>
    <t>VEGETAÇÃO EXÓTICA</t>
  </si>
  <si>
    <t>-</t>
  </si>
  <si>
    <t>EQUIPAMENTO PÚBLICO INSTITUCIONAL (LINHA DE TRANSMISSÃO DE ENERGIA)</t>
  </si>
  <si>
    <t>ÁREA DO PARQUE LINEAR</t>
  </si>
  <si>
    <t>ÁREA DO PROJETO APROVADO</t>
  </si>
  <si>
    <t>ÁREA TOTAL (PARQUE LINEAR + PROJETO APROVADO)</t>
  </si>
  <si>
    <t>ÁREAS CONTAMINADAS (4 PONTOS)</t>
  </si>
  <si>
    <t>EQUIPAMENTO PÚBLICO INSTITUCIONAL (DUTOS)</t>
  </si>
  <si>
    <t>EDIFICAÇÕES = APOIO ESPORTIVO</t>
  </si>
  <si>
    <t>DISPOSITIVO DE DISSIPAÇÃO DE ENERGIA</t>
  </si>
  <si>
    <t>EXTENSÃO (m)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</si>
  <si>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1</t>
  </si>
  <si>
    <t>PROPOSTA PARA O CURSO D'ÁGUA</t>
  </si>
  <si>
    <t>CURSO D'ÁGUA CANALIZADO (EXISTENTE)</t>
  </si>
  <si>
    <t>1.1</t>
  </si>
  <si>
    <t>CURSO D'ÁGUA CANALIZADO (PROPOSTA)</t>
  </si>
  <si>
    <t>1.2</t>
  </si>
  <si>
    <t>CURSO D'ÁGUA RENATURALIZAÇÃO (PROPOSTA)</t>
  </si>
  <si>
    <t>CURSO D'ÁGUA ABERTO (EXISTENTE)</t>
  </si>
  <si>
    <t>2.1</t>
  </si>
  <si>
    <t>CURSO D'ÁGUA ABERTO NATURAL</t>
  </si>
  <si>
    <t>2.2</t>
  </si>
  <si>
    <t>CURSO D'ÁGUA CANALIZAÇÃO ABERTA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</si>
</sst>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7" fillId="0" borderId="6" xfId="0" applyFont="1" applyBorder="1"/>
    <xf numFmtId="0" fontId="7" fillId="0" borderId="4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10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0" fillId="0" borderId="10" xfId="0" applyBorder="1"/>
    <xf numFmtId="0" fontId="7" fillId="0" borderId="12" xfId="0" applyFont="1" applyBorder="1" applyAlignment="1">
      <alignment horizontal="left" vertical="center" wrapText="1" inden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zoomScaleNormal="100" workbookViewId="0">
      <selection activeCell="B54" sqref="B54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6.42578125" customWidth="1"/>
    <col min="10" max="10" width="16.140625" customWidth="1"/>
    <col min="11" max="11" width="18.85546875" customWidth="1"/>
  </cols>
  <sheetData>
    <row r="1" spans="1:11" x14ac:dyDescent="0.25">
      <c r="A1" s="43" t="s">
        <v>117</v>
      </c>
      <c r="B1" s="43"/>
      <c r="C1" s="43"/>
      <c r="D1" s="43"/>
      <c r="E1" s="43"/>
      <c r="F1" s="43"/>
      <c r="G1" s="43"/>
    </row>
    <row r="2" spans="1:11" x14ac:dyDescent="0.25">
      <c r="A2" s="43"/>
      <c r="B2" s="43"/>
      <c r="C2" s="43"/>
      <c r="D2" s="43"/>
      <c r="E2" s="43"/>
      <c r="F2" s="43"/>
      <c r="G2" s="43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6" t="s">
        <v>68</v>
      </c>
      <c r="K4" s="46"/>
    </row>
    <row r="5" spans="1:11" x14ac:dyDescent="0.25">
      <c r="A5" s="2">
        <v>1</v>
      </c>
      <c r="B5" s="3" t="s">
        <v>8</v>
      </c>
      <c r="C5" s="4">
        <f>'2 - QA PGI'!C3</f>
        <v>0</v>
      </c>
      <c r="D5" s="4">
        <f>(C5*100)/$C$55</f>
        <v>0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0</v>
      </c>
      <c r="D6" s="4">
        <f t="shared" ref="D6:D54" si="1">(C6*100)/$C$55</f>
        <v>0</v>
      </c>
      <c r="E6" s="30"/>
      <c r="F6" s="4"/>
      <c r="G6" s="4">
        <f t="shared" si="0"/>
        <v>0</v>
      </c>
      <c r="J6" s="32">
        <v>63291.01</v>
      </c>
      <c r="K6" s="32">
        <f>(J6*100)/C55</f>
        <v>100</v>
      </c>
    </row>
    <row r="7" spans="1:11" x14ac:dyDescent="0.25">
      <c r="A7" s="2">
        <v>3</v>
      </c>
      <c r="B7" s="3" t="s">
        <v>10</v>
      </c>
      <c r="C7" s="4">
        <f>'2 - QA PGI'!C5</f>
        <v>0</v>
      </c>
      <c r="D7" s="4">
        <f t="shared" si="1"/>
        <v>0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0</v>
      </c>
      <c r="D8" s="4">
        <f t="shared" si="1"/>
        <v>0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0</v>
      </c>
      <c r="D9" s="4">
        <f t="shared" si="1"/>
        <v>0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44" t="s">
        <v>107</v>
      </c>
      <c r="D10" s="45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518.3605</v>
      </c>
      <c r="D11" s="4">
        <f t="shared" si="1"/>
        <v>0.81901126242099787</v>
      </c>
      <c r="E11" s="30"/>
      <c r="F11" s="4">
        <f>C11/4</f>
        <v>129.590125</v>
      </c>
      <c r="G11" s="4">
        <f>F11*40</f>
        <v>5183.6049999999996</v>
      </c>
    </row>
    <row r="12" spans="1:11" x14ac:dyDescent="0.25">
      <c r="A12" s="2" t="s">
        <v>18</v>
      </c>
      <c r="B12" s="3" t="s">
        <v>12</v>
      </c>
      <c r="C12" s="4">
        <f>'2 - QA PGI'!C9</f>
        <v>518.3605</v>
      </c>
      <c r="D12" s="4">
        <f t="shared" si="1"/>
        <v>0.81901126242099787</v>
      </c>
      <c r="E12" s="30"/>
      <c r="F12" s="4"/>
      <c r="G12" s="4">
        <f t="shared" ref="G12:G18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0</v>
      </c>
      <c r="D13" s="4">
        <f t="shared" si="1"/>
        <v>0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2108.5457000000001</v>
      </c>
      <c r="D14" s="4">
        <f t="shared" si="1"/>
        <v>3.3315090089413961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1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1747.0918999999999</v>
      </c>
      <c r="D16" s="4">
        <f t="shared" si="1"/>
        <v>2.7604108387589328</v>
      </c>
      <c r="E16" s="30"/>
      <c r="F16" s="4">
        <f>C16/36</f>
        <v>48.530330555555551</v>
      </c>
      <c r="G16" s="4">
        <f>F16*96.11</f>
        <v>4664.2500696944444</v>
      </c>
    </row>
    <row r="17" spans="1:7" x14ac:dyDescent="0.25">
      <c r="A17" s="2">
        <v>8</v>
      </c>
      <c r="B17" s="3" t="s">
        <v>23</v>
      </c>
      <c r="C17" s="4">
        <f>'2 - QA PGI'!C14</f>
        <v>32502.403199999997</v>
      </c>
      <c r="D17" s="4">
        <f t="shared" si="1"/>
        <v>51.353901920667717</v>
      </c>
      <c r="E17" s="30">
        <v>4</v>
      </c>
      <c r="F17" s="4"/>
      <c r="G17" s="4">
        <f t="shared" si="2"/>
        <v>130009.61279999999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1"/>
        <v>0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8233.3500999999997</v>
      </c>
      <c r="D19" s="4">
        <f t="shared" si="1"/>
        <v>13.008719721805672</v>
      </c>
      <c r="E19" s="30">
        <v>69.790000000000006</v>
      </c>
      <c r="F19" s="4"/>
      <c r="G19" s="4">
        <f>E19*C19</f>
        <v>574605.50347900006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1"/>
        <v>0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1097.3724</v>
      </c>
      <c r="D21" s="4">
        <f t="shared" si="1"/>
        <v>1.7338519325256461</v>
      </c>
      <c r="E21" s="30">
        <v>162.13</v>
      </c>
      <c r="F21" s="4"/>
      <c r="G21" s="4">
        <f t="shared" si="3"/>
        <v>177916.98721199998</v>
      </c>
    </row>
    <row r="22" spans="1:7" x14ac:dyDescent="0.25">
      <c r="A22" s="15">
        <v>13</v>
      </c>
      <c r="B22" s="5" t="s">
        <v>28</v>
      </c>
      <c r="C22" s="44"/>
      <c r="D22" s="45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2161.8706000000002</v>
      </c>
      <c r="D23" s="4">
        <f t="shared" si="1"/>
        <v>3.4157625229870723</v>
      </c>
      <c r="E23" s="30">
        <v>83.14</v>
      </c>
      <c r="F23" s="4"/>
      <c r="G23" s="4">
        <f t="shared" ref="G23:G35" si="4">E23*C23</f>
        <v>179737.92168400003</v>
      </c>
    </row>
    <row r="24" spans="1:7" x14ac:dyDescent="0.25">
      <c r="A24" s="14" t="s">
        <v>31</v>
      </c>
      <c r="B24" s="3" t="s">
        <v>32</v>
      </c>
      <c r="C24" s="4">
        <f>'2 - QA PGI'!C21</f>
        <v>13467.689200000001</v>
      </c>
      <c r="D24" s="4">
        <f t="shared" si="1"/>
        <v>21.278992387702459</v>
      </c>
      <c r="E24" s="30">
        <v>121.19</v>
      </c>
      <c r="F24" s="4"/>
      <c r="G24" s="4">
        <f t="shared" si="4"/>
        <v>1632149.2541480002</v>
      </c>
    </row>
    <row r="25" spans="1:7" x14ac:dyDescent="0.25">
      <c r="A25" s="14" t="s">
        <v>33</v>
      </c>
      <c r="B25" s="3" t="s">
        <v>34</v>
      </c>
      <c r="C25" s="4">
        <f>'2 - QA PGI'!C22</f>
        <v>268.7</v>
      </c>
      <c r="D25" s="4">
        <f t="shared" si="1"/>
        <v>0.42454686692470223</v>
      </c>
      <c r="E25" s="30">
        <v>202.54</v>
      </c>
      <c r="F25" s="4"/>
      <c r="G25" s="4">
        <f t="shared" si="4"/>
        <v>54422.497999999992</v>
      </c>
    </row>
    <row r="26" spans="1:7" x14ac:dyDescent="0.25">
      <c r="A26" s="14" t="s">
        <v>35</v>
      </c>
      <c r="B26" s="3" t="s">
        <v>36</v>
      </c>
      <c r="C26" s="4">
        <f>'2 - QA PGI'!C23</f>
        <v>152.12</v>
      </c>
      <c r="D26" s="4">
        <f t="shared" si="1"/>
        <v>0.2403500907948854</v>
      </c>
      <c r="E26" s="30">
        <v>1433.26</v>
      </c>
      <c r="F26" s="4"/>
      <c r="G26" s="4">
        <f t="shared" si="4"/>
        <v>218027.51120000001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0.82293425243174334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0</v>
      </c>
      <c r="D28" s="4">
        <f t="shared" si="1"/>
        <v>0</v>
      </c>
      <c r="E28" s="30">
        <v>744.43</v>
      </c>
      <c r="F28" s="4"/>
      <c r="G28" s="4">
        <f t="shared" si="4"/>
        <v>0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1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144</v>
      </c>
      <c r="D32" s="4">
        <f t="shared" si="1"/>
        <v>0.22752046459678871</v>
      </c>
      <c r="E32" s="30">
        <v>263.77999999999997</v>
      </c>
      <c r="F32" s="4"/>
      <c r="G32" s="4">
        <f t="shared" si="4"/>
        <v>37984.319999999992</v>
      </c>
    </row>
    <row r="33" spans="1:7" x14ac:dyDescent="0.25">
      <c r="A33" s="14" t="s">
        <v>49</v>
      </c>
      <c r="B33" s="3" t="s">
        <v>50</v>
      </c>
      <c r="C33" s="4">
        <f>'2 - QA PGI'!C30</f>
        <v>169.93100000000001</v>
      </c>
      <c r="D33" s="4">
        <f t="shared" si="1"/>
        <v>0.26849152825970074</v>
      </c>
      <c r="E33" s="30">
        <v>147.88</v>
      </c>
      <c r="F33" s="4"/>
      <c r="G33" s="4">
        <f t="shared" si="4"/>
        <v>25129.396280000001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MD'!C22</f>
        <v>217.40979999999999</v>
      </c>
      <c r="D35" s="4">
        <f t="shared" si="1"/>
        <v>0.34350818544371464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44" t="s">
        <v>70</v>
      </c>
      <c r="D36" s="45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32.479999999999997</v>
      </c>
      <c r="D43" s="4">
        <f t="shared" si="1"/>
        <v>5.1318504792386775E-2</v>
      </c>
      <c r="E43" s="30">
        <v>1433.26</v>
      </c>
      <c r="F43" s="4"/>
      <c r="G43" s="4">
        <f t="shared" si="5"/>
        <v>46552.284799999994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97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98</v>
      </c>
      <c r="C50" s="4">
        <f>'3 - QA MD'!C29</f>
        <v>190.83090000000001</v>
      </c>
      <c r="D50" s="4">
        <f t="shared" si="1"/>
        <v>0.30151343769043976</v>
      </c>
      <c r="E50" s="4"/>
      <c r="F50" s="4"/>
      <c r="G50" s="4"/>
    </row>
    <row r="51" spans="1:7" x14ac:dyDescent="0.25">
      <c r="A51" s="14">
        <v>28</v>
      </c>
      <c r="B51" s="16" t="s">
        <v>106</v>
      </c>
      <c r="C51" s="4">
        <f>'3 - QA MD'!C30</f>
        <v>1987.3851</v>
      </c>
      <c r="D51" s="4">
        <f t="shared" si="1"/>
        <v>3.1400748700328847</v>
      </c>
      <c r="E51" s="4"/>
      <c r="F51" s="4"/>
      <c r="G51" s="4"/>
    </row>
    <row r="52" spans="1:7" x14ac:dyDescent="0.25">
      <c r="A52" s="14">
        <v>29</v>
      </c>
      <c r="B52" s="16" t="s">
        <v>108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113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x14ac:dyDescent="0.25">
      <c r="A54" s="14">
        <v>31</v>
      </c>
      <c r="B54" s="16" t="s">
        <v>115</v>
      </c>
      <c r="C54" s="4">
        <f>'2 - QA PGI'!C48</f>
        <v>166.25200000000001</v>
      </c>
      <c r="D54" s="4">
        <f t="shared" si="1"/>
        <v>0.26267869638989805</v>
      </c>
      <c r="E54" s="4"/>
      <c r="F54" s="4"/>
      <c r="G54" s="4"/>
    </row>
    <row r="55" spans="1:7" ht="15.75" x14ac:dyDescent="0.25">
      <c r="A55" s="6"/>
      <c r="B55" s="7" t="s">
        <v>67</v>
      </c>
      <c r="C55" s="8">
        <f>'3 - QA MD'!C33</f>
        <v>63291.01</v>
      </c>
      <c r="D55" s="8">
        <v>100</v>
      </c>
      <c r="E55" s="8"/>
      <c r="F55" s="8"/>
      <c r="G55" s="10">
        <f>SUM(G5:G54)</f>
        <v>3182145.4121966944</v>
      </c>
    </row>
    <row r="58" spans="1:7" x14ac:dyDescent="0.25">
      <c r="B58" s="33" t="s">
        <v>71</v>
      </c>
    </row>
    <row r="59" spans="1:7" x14ac:dyDescent="0.25">
      <c r="B59" s="34" t="s">
        <v>80</v>
      </c>
    </row>
    <row r="60" spans="1:7" x14ac:dyDescent="0.25">
      <c r="B60" s="34" t="s">
        <v>81</v>
      </c>
    </row>
    <row r="61" spans="1:7" x14ac:dyDescent="0.25">
      <c r="B61" s="34" t="s">
        <v>82</v>
      </c>
    </row>
    <row r="62" spans="1:7" x14ac:dyDescent="0.25">
      <c r="B62" s="34" t="s">
        <v>83</v>
      </c>
    </row>
    <row r="63" spans="1:7" x14ac:dyDescent="0.25">
      <c r="B63" s="34" t="s">
        <v>72</v>
      </c>
    </row>
    <row r="64" spans="1:7" x14ac:dyDescent="0.25">
      <c r="B64" s="34" t="s">
        <v>73</v>
      </c>
    </row>
    <row r="65" spans="2:2" x14ac:dyDescent="0.25">
      <c r="B65" s="34" t="s">
        <v>74</v>
      </c>
    </row>
    <row r="66" spans="2:2" x14ac:dyDescent="0.25">
      <c r="B66" s="34" t="s">
        <v>75</v>
      </c>
    </row>
    <row r="67" spans="2:2" x14ac:dyDescent="0.25">
      <c r="B67" s="35" t="s">
        <v>77</v>
      </c>
    </row>
    <row r="69" spans="2:2" x14ac:dyDescent="0.25">
      <c r="B69" s="33" t="s">
        <v>71</v>
      </c>
    </row>
    <row r="70" spans="2:2" x14ac:dyDescent="0.25">
      <c r="B70" s="34" t="s">
        <v>84</v>
      </c>
    </row>
    <row r="71" spans="2:2" x14ac:dyDescent="0.25">
      <c r="B71" s="34" t="s">
        <v>85</v>
      </c>
    </row>
    <row r="72" spans="2:2" x14ac:dyDescent="0.25">
      <c r="B72" s="34" t="s">
        <v>86</v>
      </c>
    </row>
    <row r="73" spans="2:2" x14ac:dyDescent="0.25">
      <c r="B73" s="34" t="s">
        <v>87</v>
      </c>
    </row>
    <row r="74" spans="2:2" x14ac:dyDescent="0.25">
      <c r="B74" s="34" t="s">
        <v>72</v>
      </c>
    </row>
    <row r="75" spans="2:2" x14ac:dyDescent="0.25">
      <c r="B75" s="34" t="s">
        <v>76</v>
      </c>
    </row>
    <row r="76" spans="2:2" x14ac:dyDescent="0.25">
      <c r="B76" s="34" t="s">
        <v>74</v>
      </c>
    </row>
    <row r="77" spans="2:2" x14ac:dyDescent="0.25">
      <c r="B77" s="34" t="s">
        <v>75</v>
      </c>
    </row>
    <row r="78" spans="2:2" x14ac:dyDescent="0.25">
      <c r="B78" s="35" t="s">
        <v>88</v>
      </c>
    </row>
    <row r="80" spans="2:2" x14ac:dyDescent="0.25">
      <c r="B80" s="33" t="s">
        <v>71</v>
      </c>
    </row>
    <row r="81" spans="2:2" x14ac:dyDescent="0.25">
      <c r="B81" s="34" t="s">
        <v>89</v>
      </c>
    </row>
    <row r="82" spans="2:2" x14ac:dyDescent="0.25">
      <c r="B82" s="34" t="s">
        <v>90</v>
      </c>
    </row>
    <row r="83" spans="2:2" x14ac:dyDescent="0.25">
      <c r="B83" s="34" t="s">
        <v>86</v>
      </c>
    </row>
    <row r="84" spans="2:2" x14ac:dyDescent="0.25">
      <c r="B84" s="34" t="s">
        <v>91</v>
      </c>
    </row>
    <row r="85" spans="2:2" x14ac:dyDescent="0.25">
      <c r="B85" s="34" t="s">
        <v>72</v>
      </c>
    </row>
    <row r="86" spans="2:2" x14ac:dyDescent="0.25">
      <c r="B86" s="34" t="s">
        <v>78</v>
      </c>
    </row>
    <row r="87" spans="2:2" x14ac:dyDescent="0.25">
      <c r="B87" s="34" t="s">
        <v>74</v>
      </c>
    </row>
    <row r="88" spans="2:2" x14ac:dyDescent="0.25">
      <c r="B88" s="34" t="s">
        <v>75</v>
      </c>
    </row>
    <row r="89" spans="2:2" x14ac:dyDescent="0.25">
      <c r="B89" s="35" t="s">
        <v>77</v>
      </c>
    </row>
    <row r="91" spans="2:2" x14ac:dyDescent="0.25">
      <c r="B91" s="33" t="s">
        <v>71</v>
      </c>
    </row>
    <row r="92" spans="2:2" x14ac:dyDescent="0.25">
      <c r="B92" s="34" t="s">
        <v>92</v>
      </c>
    </row>
    <row r="93" spans="2:2" x14ac:dyDescent="0.25">
      <c r="B93" s="34" t="s">
        <v>93</v>
      </c>
    </row>
    <row r="94" spans="2:2" x14ac:dyDescent="0.25">
      <c r="B94" s="34" t="s">
        <v>94</v>
      </c>
    </row>
    <row r="95" spans="2:2" x14ac:dyDescent="0.25">
      <c r="B95" s="34" t="s">
        <v>95</v>
      </c>
    </row>
    <row r="96" spans="2:2" x14ac:dyDescent="0.25">
      <c r="B96" s="34" t="s">
        <v>72</v>
      </c>
    </row>
    <row r="97" spans="2:2" x14ac:dyDescent="0.25">
      <c r="B97" s="34" t="s">
        <v>78</v>
      </c>
    </row>
    <row r="98" spans="2:2" x14ac:dyDescent="0.25">
      <c r="B98" s="34" t="s">
        <v>74</v>
      </c>
    </row>
    <row r="99" spans="2:2" x14ac:dyDescent="0.25">
      <c r="B99" s="34" t="s">
        <v>75</v>
      </c>
    </row>
    <row r="100" spans="2:2" x14ac:dyDescent="0.25">
      <c r="B100" s="35" t="s">
        <v>96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B1" workbookViewId="0">
      <selection activeCell="H9" sqref="H9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8.85546875" customWidth="1"/>
    <col min="7" max="7" width="52.5703125" bestFit="1" customWidth="1"/>
    <col min="8" max="8" width="16.28515625" bestFit="1" customWidth="1"/>
  </cols>
  <sheetData>
    <row r="1" spans="1:8" ht="38.25" customHeight="1" x14ac:dyDescent="0.25">
      <c r="A1" s="49" t="s">
        <v>79</v>
      </c>
      <c r="B1" s="50"/>
      <c r="C1" s="50"/>
      <c r="D1" s="50"/>
      <c r="F1" s="51" t="s">
        <v>118</v>
      </c>
      <c r="G1" s="51"/>
      <c r="H1" s="51"/>
    </row>
    <row r="2" spans="1:8" x14ac:dyDescent="0.25">
      <c r="A2" s="18" t="s">
        <v>1</v>
      </c>
      <c r="B2" s="18" t="s">
        <v>2</v>
      </c>
      <c r="C2" s="18" t="s">
        <v>3</v>
      </c>
      <c r="D2" s="18" t="s">
        <v>4</v>
      </c>
      <c r="F2" s="18" t="s">
        <v>1</v>
      </c>
      <c r="G2" s="18" t="s">
        <v>2</v>
      </c>
      <c r="H2" s="18" t="s">
        <v>116</v>
      </c>
    </row>
    <row r="3" spans="1:8" x14ac:dyDescent="0.25">
      <c r="A3" s="19">
        <v>1</v>
      </c>
      <c r="B3" s="20" t="s">
        <v>8</v>
      </c>
      <c r="C3" s="21">
        <v>0</v>
      </c>
      <c r="D3" s="21">
        <f>(100*C3)/$C$49</f>
        <v>0</v>
      </c>
      <c r="F3" s="2">
        <v>1</v>
      </c>
      <c r="G3" s="26" t="s">
        <v>119</v>
      </c>
      <c r="H3" s="4">
        <f>124.996+316.7558+68.433+196.16+83.9257+43.4236+286.1617+50.2049+149.967</f>
        <v>1320.0276999999999</v>
      </c>
    </row>
    <row r="4" spans="1:8" x14ac:dyDescent="0.25">
      <c r="A4" s="19">
        <v>2</v>
      </c>
      <c r="B4" s="20" t="s">
        <v>9</v>
      </c>
      <c r="C4" s="21">
        <v>0</v>
      </c>
      <c r="D4" s="21">
        <f t="shared" ref="D4:D48" si="0">(100*C4)/$C$49</f>
        <v>0</v>
      </c>
      <c r="F4" s="2" t="s">
        <v>120</v>
      </c>
      <c r="G4" s="26" t="s">
        <v>121</v>
      </c>
      <c r="H4" s="4">
        <f>H3-H5</f>
        <v>798.69079999999985</v>
      </c>
    </row>
    <row r="5" spans="1:8" x14ac:dyDescent="0.25">
      <c r="A5" s="19">
        <v>3</v>
      </c>
      <c r="B5" s="20" t="s">
        <v>10</v>
      </c>
      <c r="C5" s="21">
        <v>0</v>
      </c>
      <c r="D5" s="21">
        <f t="shared" si="0"/>
        <v>0</v>
      </c>
      <c r="F5" s="2" t="s">
        <v>122</v>
      </c>
      <c r="G5" s="26" t="s">
        <v>123</v>
      </c>
      <c r="H5" s="4">
        <f>178.1072+40.1453+66.3974+110.8975+125.7895</f>
        <v>521.33690000000001</v>
      </c>
    </row>
    <row r="6" spans="1:8" x14ac:dyDescent="0.25">
      <c r="A6" s="19" t="s">
        <v>11</v>
      </c>
      <c r="B6" s="20" t="s">
        <v>12</v>
      </c>
      <c r="C6" s="21">
        <v>0</v>
      </c>
      <c r="D6" s="21">
        <f t="shared" si="0"/>
        <v>0</v>
      </c>
      <c r="F6" s="2">
        <v>2</v>
      </c>
      <c r="G6" s="26" t="s">
        <v>124</v>
      </c>
      <c r="H6" s="4">
        <v>0</v>
      </c>
    </row>
    <row r="7" spans="1:8" x14ac:dyDescent="0.25">
      <c r="A7" s="19" t="s">
        <v>13</v>
      </c>
      <c r="B7" s="20" t="s">
        <v>14</v>
      </c>
      <c r="C7" s="21">
        <v>0</v>
      </c>
      <c r="D7" s="21">
        <f t="shared" si="0"/>
        <v>0</v>
      </c>
      <c r="F7" s="14" t="s">
        <v>125</v>
      </c>
      <c r="G7" s="26" t="s">
        <v>126</v>
      </c>
      <c r="H7" s="4">
        <v>0</v>
      </c>
    </row>
    <row r="8" spans="1:8" x14ac:dyDescent="0.25">
      <c r="A8" s="19">
        <v>4</v>
      </c>
      <c r="B8" s="20" t="s">
        <v>17</v>
      </c>
      <c r="C8" s="21">
        <v>518.3605</v>
      </c>
      <c r="D8" s="21">
        <f t="shared" si="0"/>
        <v>0.81901126242099787</v>
      </c>
      <c r="F8" s="14" t="s">
        <v>127</v>
      </c>
      <c r="G8" s="26" t="s">
        <v>128</v>
      </c>
      <c r="H8" s="4">
        <v>0</v>
      </c>
    </row>
    <row r="9" spans="1:8" x14ac:dyDescent="0.25">
      <c r="A9" s="19" t="s">
        <v>18</v>
      </c>
      <c r="B9" s="20" t="s">
        <v>12</v>
      </c>
      <c r="C9" s="21">
        <f>C8</f>
        <v>518.3605</v>
      </c>
      <c r="D9" s="21">
        <f t="shared" si="0"/>
        <v>0.81901126242099787</v>
      </c>
    </row>
    <row r="10" spans="1:8" x14ac:dyDescent="0.25">
      <c r="A10" s="19" t="s">
        <v>19</v>
      </c>
      <c r="B10" s="20" t="s">
        <v>14</v>
      </c>
      <c r="C10" s="21">
        <v>0</v>
      </c>
      <c r="D10" s="21">
        <f t="shared" si="0"/>
        <v>0</v>
      </c>
    </row>
    <row r="11" spans="1:8" x14ac:dyDescent="0.25">
      <c r="A11" s="19">
        <v>5</v>
      </c>
      <c r="B11" s="20" t="s">
        <v>20</v>
      </c>
      <c r="C11" s="21">
        <v>2108.5457000000001</v>
      </c>
      <c r="D11" s="21">
        <f t="shared" si="0"/>
        <v>3.3315090089413961</v>
      </c>
    </row>
    <row r="12" spans="1:8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  <c r="F12" s="42"/>
    </row>
    <row r="13" spans="1:8" x14ac:dyDescent="0.25">
      <c r="A13" s="19">
        <v>7</v>
      </c>
      <c r="B13" s="20" t="s">
        <v>22</v>
      </c>
      <c r="C13" s="21">
        <v>1747.0918999999999</v>
      </c>
      <c r="D13" s="21">
        <f t="shared" si="0"/>
        <v>2.7604108387589328</v>
      </c>
    </row>
    <row r="14" spans="1:8" x14ac:dyDescent="0.25">
      <c r="A14" s="19">
        <v>8</v>
      </c>
      <c r="B14" s="20" t="s">
        <v>23</v>
      </c>
      <c r="C14" s="21">
        <f>C49-(C3+C4+C5+C8++C11+C12+C13+C15+C16+C17+C18+C20+C21+C22+C23+C24+C25+C26+C27+C28+C29+C30+C31+C33+C34+C35+C38+C39+C40+C41+C42+C44+C43+C45+C48)</f>
        <v>32502.403199999997</v>
      </c>
      <c r="D14" s="21">
        <f t="shared" si="0"/>
        <v>51.353901920667717</v>
      </c>
    </row>
    <row r="15" spans="1:8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8" x14ac:dyDescent="0.25">
      <c r="A16" s="19">
        <v>10</v>
      </c>
      <c r="B16" s="20" t="s">
        <v>25</v>
      </c>
      <c r="C16" s="21">
        <v>8233.3500999999997</v>
      </c>
      <c r="D16" s="21">
        <f t="shared" si="0"/>
        <v>13.008719721805672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1097.3724</v>
      </c>
      <c r="D18" s="21">
        <f t="shared" si="0"/>
        <v>1.7338519325256461</v>
      </c>
    </row>
    <row r="19" spans="1:4" x14ac:dyDescent="0.25">
      <c r="A19" s="22">
        <v>13</v>
      </c>
      <c r="B19" s="23" t="s">
        <v>28</v>
      </c>
      <c r="C19" s="47"/>
      <c r="D19" s="48"/>
    </row>
    <row r="20" spans="1:4" x14ac:dyDescent="0.25">
      <c r="A20" s="24" t="s">
        <v>29</v>
      </c>
      <c r="B20" s="20" t="s">
        <v>30</v>
      </c>
      <c r="C20" s="21">
        <v>2161.8706000000002</v>
      </c>
      <c r="D20" s="21">
        <f t="shared" si="0"/>
        <v>3.4157625229870723</v>
      </c>
    </row>
    <row r="21" spans="1:4" x14ac:dyDescent="0.25">
      <c r="A21" s="24" t="s">
        <v>31</v>
      </c>
      <c r="B21" s="20" t="s">
        <v>32</v>
      </c>
      <c r="C21" s="21">
        <f>10261.4964+3206.1928</f>
        <v>13467.689200000001</v>
      </c>
      <c r="D21" s="21">
        <f t="shared" si="0"/>
        <v>21.278992387702459</v>
      </c>
    </row>
    <row r="22" spans="1:4" x14ac:dyDescent="0.25">
      <c r="A22" s="24" t="s">
        <v>33</v>
      </c>
      <c r="B22" s="20" t="s">
        <v>34</v>
      </c>
      <c r="C22" s="21">
        <v>268.7</v>
      </c>
      <c r="D22" s="21">
        <f t="shared" si="0"/>
        <v>0.42454686692470223</v>
      </c>
    </row>
    <row r="23" spans="1:4" x14ac:dyDescent="0.25">
      <c r="A23" s="24" t="s">
        <v>35</v>
      </c>
      <c r="B23" s="20" t="s">
        <v>36</v>
      </c>
      <c r="C23" s="21">
        <v>152.12</v>
      </c>
      <c r="D23" s="21">
        <f t="shared" si="0"/>
        <v>0.2403500907948854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0.82293425243174334</v>
      </c>
    </row>
    <row r="25" spans="1:4" x14ac:dyDescent="0.25">
      <c r="A25" s="24" t="s">
        <v>39</v>
      </c>
      <c r="B25" s="20" t="s">
        <v>40</v>
      </c>
      <c r="C25" s="21">
        <v>0</v>
      </c>
      <c r="D25" s="21">
        <f t="shared" si="0"/>
        <v>0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f>72*2</f>
        <v>144</v>
      </c>
      <c r="D29" s="21">
        <f t="shared" si="0"/>
        <v>0.22752046459678871</v>
      </c>
    </row>
    <row r="30" spans="1:4" x14ac:dyDescent="0.25">
      <c r="A30" s="24" t="s">
        <v>49</v>
      </c>
      <c r="B30" s="20" t="s">
        <v>50</v>
      </c>
      <c r="C30" s="21">
        <v>169.93100000000001</v>
      </c>
      <c r="D30" s="21">
        <f t="shared" si="0"/>
        <v>0.26849152825970074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7" t="str">
        <f>'1 - QA Completo'!C36:D36</f>
        <v>PRESENTE</v>
      </c>
      <c r="D32" s="48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32.479999999999997</v>
      </c>
      <c r="D39" s="21">
        <f t="shared" si="0"/>
        <v>5.1318504792386775E-2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97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108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113</v>
      </c>
      <c r="C47" s="21">
        <v>0</v>
      </c>
      <c r="D47" s="21">
        <f t="shared" si="0"/>
        <v>0</v>
      </c>
    </row>
    <row r="48" spans="1:4" x14ac:dyDescent="0.25">
      <c r="A48" s="24">
        <v>30</v>
      </c>
      <c r="B48" s="26" t="s">
        <v>115</v>
      </c>
      <c r="C48" s="21">
        <v>166.25200000000001</v>
      </c>
      <c r="D48" s="21">
        <f t="shared" si="0"/>
        <v>0.26267869638989805</v>
      </c>
    </row>
    <row r="49" spans="1:4" x14ac:dyDescent="0.25">
      <c r="A49" s="27"/>
      <c r="B49" s="28" t="s">
        <v>67</v>
      </c>
      <c r="C49" s="29">
        <f>'3 - QA MD'!C33</f>
        <v>63291.01</v>
      </c>
      <c r="D49" s="29">
        <v>100</v>
      </c>
    </row>
    <row r="52" spans="1:4" x14ac:dyDescent="0.25">
      <c r="B52" s="3" t="s">
        <v>114</v>
      </c>
    </row>
  </sheetData>
  <mergeCells count="4">
    <mergeCell ref="C19:D19"/>
    <mergeCell ref="C32:D32"/>
    <mergeCell ref="A1:D1"/>
    <mergeCell ref="F1:H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tabSelected="1" workbookViewId="0">
      <selection sqref="A1:D2"/>
    </sheetView>
  </sheetViews>
  <sheetFormatPr defaultRowHeight="15" x14ac:dyDescent="0.25"/>
  <cols>
    <col min="2" max="2" width="72.5703125" bestFit="1" customWidth="1"/>
    <col min="3" max="3" width="10" bestFit="1" customWidth="1"/>
  </cols>
  <sheetData>
    <row r="1" spans="1:4" x14ac:dyDescent="0.25">
      <c r="A1" s="52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PIÇARRÃO TRECHO 1</v>
      </c>
      <c r="B1" s="53"/>
      <c r="C1" s="53"/>
      <c r="D1" s="54"/>
    </row>
    <row r="2" spans="1:4" x14ac:dyDescent="0.25">
      <c r="A2" s="55"/>
      <c r="B2" s="56"/>
      <c r="C2" s="56"/>
      <c r="D2" s="57"/>
    </row>
    <row r="3" spans="1:4" x14ac:dyDescent="0.25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25">
      <c r="A4" s="2">
        <v>1</v>
      </c>
      <c r="B4" s="3" t="s">
        <v>8</v>
      </c>
      <c r="C4" s="4">
        <v>0</v>
      </c>
      <c r="D4" s="4">
        <f>(C4*100)/$C$33</f>
        <v>0</v>
      </c>
    </row>
    <row r="5" spans="1:4" x14ac:dyDescent="0.25">
      <c r="A5" s="2">
        <v>2</v>
      </c>
      <c r="B5" s="3" t="s">
        <v>9</v>
      </c>
      <c r="C5" s="4">
        <v>0</v>
      </c>
      <c r="D5" s="4">
        <f t="shared" ref="D5:D33" si="0">(C5*100)/$C$33</f>
        <v>0</v>
      </c>
    </row>
    <row r="6" spans="1:4" x14ac:dyDescent="0.25">
      <c r="A6" s="2">
        <v>3</v>
      </c>
      <c r="B6" s="3" t="s">
        <v>10</v>
      </c>
      <c r="C6" s="4">
        <v>0</v>
      </c>
      <c r="D6" s="4">
        <f t="shared" si="0"/>
        <v>0</v>
      </c>
    </row>
    <row r="7" spans="1:4" x14ac:dyDescent="0.25">
      <c r="A7" s="2" t="s">
        <v>11</v>
      </c>
      <c r="B7" s="3" t="s">
        <v>12</v>
      </c>
      <c r="C7" s="4">
        <v>0</v>
      </c>
      <c r="D7" s="4">
        <f t="shared" si="0"/>
        <v>0</v>
      </c>
    </row>
    <row r="8" spans="1:4" x14ac:dyDescent="0.25">
      <c r="A8" s="2" t="s">
        <v>13</v>
      </c>
      <c r="B8" s="3" t="s">
        <v>14</v>
      </c>
      <c r="C8" s="4">
        <v>0</v>
      </c>
      <c r="D8" s="4">
        <f t="shared" si="0"/>
        <v>0</v>
      </c>
    </row>
    <row r="9" spans="1:4" x14ac:dyDescent="0.25">
      <c r="A9" s="2" t="s">
        <v>15</v>
      </c>
      <c r="B9" s="3" t="s">
        <v>16</v>
      </c>
      <c r="C9" s="44" t="s">
        <v>107</v>
      </c>
      <c r="D9" s="45"/>
    </row>
    <row r="10" spans="1:4" x14ac:dyDescent="0.25">
      <c r="A10" s="2">
        <v>4</v>
      </c>
      <c r="B10" s="3" t="s">
        <v>20</v>
      </c>
      <c r="C10" s="4">
        <v>1486.7103</v>
      </c>
      <c r="D10" s="4">
        <f t="shared" si="0"/>
        <v>2.3490070706724384</v>
      </c>
    </row>
    <row r="11" spans="1:4" x14ac:dyDescent="0.25">
      <c r="A11" s="2">
        <v>5</v>
      </c>
      <c r="B11" s="3" t="s">
        <v>99</v>
      </c>
      <c r="C11" s="4">
        <f>C33-(C4+C5+C6+C10+C12+C13+C14+C16+C17+C18+C19+C20+C21+C22+C23+C24+C25+C26+C27+C28+C29+C30)</f>
        <v>48778.303899999999</v>
      </c>
      <c r="D11" s="4">
        <f t="shared" si="0"/>
        <v>77.069877538689923</v>
      </c>
    </row>
    <row r="12" spans="1:4" x14ac:dyDescent="0.25">
      <c r="A12" s="2">
        <v>6</v>
      </c>
      <c r="B12" s="3" t="s">
        <v>24</v>
      </c>
      <c r="C12" s="4">
        <v>0</v>
      </c>
      <c r="D12" s="4">
        <f t="shared" si="0"/>
        <v>0</v>
      </c>
    </row>
    <row r="13" spans="1:4" x14ac:dyDescent="0.25">
      <c r="A13" s="2">
        <v>7</v>
      </c>
      <c r="B13" s="3" t="s">
        <v>25</v>
      </c>
      <c r="C13" s="4">
        <v>9692.2260000000006</v>
      </c>
      <c r="D13" s="4">
        <f t="shared" si="0"/>
        <v>15.313748350674134</v>
      </c>
    </row>
    <row r="14" spans="1:4" x14ac:dyDescent="0.25">
      <c r="A14" s="2">
        <v>8</v>
      </c>
      <c r="B14" s="3" t="s">
        <v>27</v>
      </c>
      <c r="C14" s="4">
        <v>753.54399999999998</v>
      </c>
      <c r="D14" s="4">
        <f t="shared" si="0"/>
        <v>1.1906019512091843</v>
      </c>
    </row>
    <row r="15" spans="1:4" x14ac:dyDescent="0.25">
      <c r="A15" s="15">
        <v>9</v>
      </c>
      <c r="B15" s="5" t="s">
        <v>28</v>
      </c>
      <c r="C15" s="44"/>
      <c r="D15" s="45"/>
    </row>
    <row r="16" spans="1:4" x14ac:dyDescent="0.25">
      <c r="A16" s="14" t="s">
        <v>100</v>
      </c>
      <c r="B16" s="3" t="s">
        <v>34</v>
      </c>
      <c r="C16" s="4">
        <v>0</v>
      </c>
      <c r="D16" s="4">
        <f t="shared" si="0"/>
        <v>0</v>
      </c>
    </row>
    <row r="17" spans="1:4" x14ac:dyDescent="0.25">
      <c r="A17" s="14" t="s">
        <v>101</v>
      </c>
      <c r="B17" s="3" t="s">
        <v>36</v>
      </c>
      <c r="C17" s="4">
        <v>152.12</v>
      </c>
      <c r="D17" s="4">
        <f t="shared" si="0"/>
        <v>0.2403500907948854</v>
      </c>
    </row>
    <row r="18" spans="1:4" x14ac:dyDescent="0.25">
      <c r="A18" s="14" t="s">
        <v>102</v>
      </c>
      <c r="B18" s="3" t="s">
        <v>38</v>
      </c>
      <c r="C18" s="4">
        <v>0</v>
      </c>
      <c r="D18" s="4">
        <f t="shared" si="0"/>
        <v>0</v>
      </c>
    </row>
    <row r="19" spans="1:4" x14ac:dyDescent="0.25">
      <c r="A19" s="14" t="s">
        <v>103</v>
      </c>
      <c r="B19" s="3" t="s">
        <v>40</v>
      </c>
      <c r="C19" s="4">
        <v>0</v>
      </c>
      <c r="D19" s="4">
        <f t="shared" si="0"/>
        <v>0</v>
      </c>
    </row>
    <row r="20" spans="1:4" x14ac:dyDescent="0.25">
      <c r="A20" s="14" t="s">
        <v>104</v>
      </c>
      <c r="B20" s="3" t="s">
        <v>44</v>
      </c>
      <c r="C20" s="4">
        <v>0</v>
      </c>
      <c r="D20" s="4">
        <f t="shared" si="0"/>
        <v>0</v>
      </c>
    </row>
    <row r="21" spans="1:4" x14ac:dyDescent="0.25">
      <c r="A21" s="14">
        <v>10</v>
      </c>
      <c r="B21" s="3" t="s">
        <v>105</v>
      </c>
      <c r="C21" s="4">
        <v>0</v>
      </c>
      <c r="D21" s="4">
        <f t="shared" si="0"/>
        <v>0</v>
      </c>
    </row>
    <row r="22" spans="1:4" x14ac:dyDescent="0.25">
      <c r="A22" s="14">
        <v>11</v>
      </c>
      <c r="B22" s="3" t="s">
        <v>53</v>
      </c>
      <c r="C22" s="4">
        <v>217.40979999999999</v>
      </c>
      <c r="D22" s="4">
        <f t="shared" si="0"/>
        <v>0.34350818544371464</v>
      </c>
    </row>
    <row r="23" spans="1:4" x14ac:dyDescent="0.25">
      <c r="A23" s="14">
        <v>12</v>
      </c>
      <c r="B23" s="16" t="s">
        <v>55</v>
      </c>
      <c r="C23" s="4">
        <v>0</v>
      </c>
      <c r="D23" s="4">
        <f t="shared" si="0"/>
        <v>0</v>
      </c>
    </row>
    <row r="24" spans="1:4" x14ac:dyDescent="0.25">
      <c r="A24" s="14">
        <v>13</v>
      </c>
      <c r="B24" s="16" t="s">
        <v>61</v>
      </c>
      <c r="C24" s="4">
        <v>32.479999999999997</v>
      </c>
      <c r="D24" s="4">
        <f t="shared" si="0"/>
        <v>5.1318504792386775E-2</v>
      </c>
    </row>
    <row r="25" spans="1:4" x14ac:dyDescent="0.25">
      <c r="A25" s="14">
        <v>14</v>
      </c>
      <c r="B25" s="16" t="s">
        <v>62</v>
      </c>
      <c r="C25" s="4">
        <v>0</v>
      </c>
      <c r="D25" s="4">
        <f t="shared" si="0"/>
        <v>0</v>
      </c>
    </row>
    <row r="26" spans="1:4" x14ac:dyDescent="0.25">
      <c r="A26" s="14">
        <v>15</v>
      </c>
      <c r="B26" s="16" t="s">
        <v>63</v>
      </c>
      <c r="C26" s="4">
        <v>0</v>
      </c>
      <c r="D26" s="4">
        <f t="shared" si="0"/>
        <v>0</v>
      </c>
    </row>
    <row r="27" spans="1:4" x14ac:dyDescent="0.25">
      <c r="A27" s="14">
        <v>16</v>
      </c>
      <c r="B27" s="16" t="s">
        <v>65</v>
      </c>
      <c r="C27" s="4">
        <v>0</v>
      </c>
      <c r="D27" s="4">
        <f t="shared" si="0"/>
        <v>0</v>
      </c>
    </row>
    <row r="28" spans="1:4" x14ac:dyDescent="0.25">
      <c r="A28" s="14">
        <v>17</v>
      </c>
      <c r="B28" s="16" t="s">
        <v>97</v>
      </c>
      <c r="C28" s="4">
        <v>0</v>
      </c>
      <c r="D28" s="4">
        <f t="shared" si="0"/>
        <v>0</v>
      </c>
    </row>
    <row r="29" spans="1:4" x14ac:dyDescent="0.25">
      <c r="A29" s="14">
        <v>18</v>
      </c>
      <c r="B29" s="16" t="s">
        <v>98</v>
      </c>
      <c r="C29" s="4">
        <v>190.83090000000001</v>
      </c>
      <c r="D29" s="4">
        <f t="shared" si="0"/>
        <v>0.30151343769043976</v>
      </c>
    </row>
    <row r="30" spans="1:4" x14ac:dyDescent="0.25">
      <c r="A30" s="14">
        <v>19</v>
      </c>
      <c r="B30" s="16" t="s">
        <v>106</v>
      </c>
      <c r="C30" s="4">
        <v>1987.3851</v>
      </c>
      <c r="D30" s="4">
        <f t="shared" si="0"/>
        <v>3.1400748700328847</v>
      </c>
    </row>
    <row r="31" spans="1:4" x14ac:dyDescent="0.25">
      <c r="A31" s="14">
        <v>20</v>
      </c>
      <c r="B31" s="16" t="s">
        <v>108</v>
      </c>
      <c r="C31" s="4">
        <v>0</v>
      </c>
      <c r="D31" s="4">
        <f t="shared" si="0"/>
        <v>0</v>
      </c>
    </row>
    <row r="32" spans="1:4" x14ac:dyDescent="0.25">
      <c r="A32" s="14">
        <v>21</v>
      </c>
      <c r="B32" s="16" t="s">
        <v>54</v>
      </c>
      <c r="C32" s="44" t="s">
        <v>70</v>
      </c>
      <c r="D32" s="45"/>
    </row>
    <row r="33" spans="1:4" x14ac:dyDescent="0.25">
      <c r="A33" s="6"/>
      <c r="B33" s="7" t="s">
        <v>109</v>
      </c>
      <c r="C33" s="8">
        <f>C35-C34</f>
        <v>63291.01</v>
      </c>
      <c r="D33" s="8">
        <f t="shared" si="0"/>
        <v>100</v>
      </c>
    </row>
    <row r="34" spans="1:4" x14ac:dyDescent="0.25">
      <c r="A34" s="6"/>
      <c r="B34" s="7" t="s">
        <v>110</v>
      </c>
      <c r="C34" s="8">
        <v>0</v>
      </c>
      <c r="D34" s="8">
        <f>(C34*100)/$C$35</f>
        <v>0</v>
      </c>
    </row>
    <row r="35" spans="1:4" x14ac:dyDescent="0.25">
      <c r="A35" s="6"/>
      <c r="B35" s="7" t="s">
        <v>111</v>
      </c>
      <c r="C35" s="8">
        <v>63291.01</v>
      </c>
      <c r="D35" s="8">
        <f>(C35*100)/$C$35</f>
        <v>100</v>
      </c>
    </row>
    <row r="37" spans="1:4" ht="15.75" thickBot="1" x14ac:dyDescent="0.3"/>
    <row r="38" spans="1:4" x14ac:dyDescent="0.25">
      <c r="B38" s="36" t="s">
        <v>112</v>
      </c>
    </row>
    <row r="39" spans="1:4" x14ac:dyDescent="0.25">
      <c r="B39" s="37" t="s">
        <v>71</v>
      </c>
    </row>
    <row r="40" spans="1:4" x14ac:dyDescent="0.25">
      <c r="B40" s="38" t="s">
        <v>80</v>
      </c>
    </row>
    <row r="41" spans="1:4" x14ac:dyDescent="0.25">
      <c r="B41" s="38" t="s">
        <v>81</v>
      </c>
    </row>
    <row r="42" spans="1:4" x14ac:dyDescent="0.25">
      <c r="B42" s="38" t="s">
        <v>82</v>
      </c>
    </row>
    <row r="43" spans="1:4" x14ac:dyDescent="0.25">
      <c r="B43" s="38" t="s">
        <v>83</v>
      </c>
    </row>
    <row r="44" spans="1:4" x14ac:dyDescent="0.25">
      <c r="B44" s="38" t="s">
        <v>72</v>
      </c>
    </row>
    <row r="45" spans="1:4" x14ac:dyDescent="0.25">
      <c r="B45" s="38" t="s">
        <v>73</v>
      </c>
    </row>
    <row r="46" spans="1:4" x14ac:dyDescent="0.25">
      <c r="B46" s="38" t="s">
        <v>74</v>
      </c>
    </row>
    <row r="47" spans="1:4" x14ac:dyDescent="0.25">
      <c r="B47" s="38" t="s">
        <v>75</v>
      </c>
    </row>
    <row r="48" spans="1:4" x14ac:dyDescent="0.25">
      <c r="B48" s="39" t="s">
        <v>77</v>
      </c>
    </row>
    <row r="49" spans="2:2" x14ac:dyDescent="0.25">
      <c r="B49" s="40"/>
    </row>
    <row r="50" spans="2:2" x14ac:dyDescent="0.25">
      <c r="B50" s="37" t="s">
        <v>71</v>
      </c>
    </row>
    <row r="51" spans="2:2" x14ac:dyDescent="0.25">
      <c r="B51" s="38" t="s">
        <v>84</v>
      </c>
    </row>
    <row r="52" spans="2:2" x14ac:dyDescent="0.25">
      <c r="B52" s="38" t="s">
        <v>85</v>
      </c>
    </row>
    <row r="53" spans="2:2" x14ac:dyDescent="0.25">
      <c r="B53" s="38" t="s">
        <v>86</v>
      </c>
    </row>
    <row r="54" spans="2:2" x14ac:dyDescent="0.25">
      <c r="B54" s="38" t="s">
        <v>87</v>
      </c>
    </row>
    <row r="55" spans="2:2" x14ac:dyDescent="0.25">
      <c r="B55" s="38" t="s">
        <v>72</v>
      </c>
    </row>
    <row r="56" spans="2:2" x14ac:dyDescent="0.25">
      <c r="B56" s="38" t="s">
        <v>76</v>
      </c>
    </row>
    <row r="57" spans="2:2" x14ac:dyDescent="0.25">
      <c r="B57" s="38" t="s">
        <v>74</v>
      </c>
    </row>
    <row r="58" spans="2:2" x14ac:dyDescent="0.25">
      <c r="B58" s="38" t="s">
        <v>75</v>
      </c>
    </row>
    <row r="59" spans="2:2" x14ac:dyDescent="0.25">
      <c r="B59" s="39" t="s">
        <v>88</v>
      </c>
    </row>
    <row r="60" spans="2:2" x14ac:dyDescent="0.25">
      <c r="B60" s="40"/>
    </row>
    <row r="61" spans="2:2" x14ac:dyDescent="0.25">
      <c r="B61" s="37" t="s">
        <v>71</v>
      </c>
    </row>
    <row r="62" spans="2:2" x14ac:dyDescent="0.25">
      <c r="B62" s="38" t="s">
        <v>89</v>
      </c>
    </row>
    <row r="63" spans="2:2" x14ac:dyDescent="0.25">
      <c r="B63" s="38" t="s">
        <v>90</v>
      </c>
    </row>
    <row r="64" spans="2:2" x14ac:dyDescent="0.25">
      <c r="B64" s="38" t="s">
        <v>86</v>
      </c>
    </row>
    <row r="65" spans="2:2" x14ac:dyDescent="0.25">
      <c r="B65" s="38" t="s">
        <v>91</v>
      </c>
    </row>
    <row r="66" spans="2:2" x14ac:dyDescent="0.25">
      <c r="B66" s="38" t="s">
        <v>72</v>
      </c>
    </row>
    <row r="67" spans="2:2" x14ac:dyDescent="0.25">
      <c r="B67" s="38" t="s">
        <v>78</v>
      </c>
    </row>
    <row r="68" spans="2:2" x14ac:dyDescent="0.25">
      <c r="B68" s="38" t="s">
        <v>74</v>
      </c>
    </row>
    <row r="69" spans="2:2" x14ac:dyDescent="0.25">
      <c r="B69" s="38" t="s">
        <v>75</v>
      </c>
    </row>
    <row r="70" spans="2:2" x14ac:dyDescent="0.25">
      <c r="B70" s="39" t="s">
        <v>77</v>
      </c>
    </row>
    <row r="71" spans="2:2" x14ac:dyDescent="0.25">
      <c r="B71" s="40"/>
    </row>
    <row r="72" spans="2:2" x14ac:dyDescent="0.25">
      <c r="B72" s="37" t="s">
        <v>71</v>
      </c>
    </row>
    <row r="73" spans="2:2" x14ac:dyDescent="0.25">
      <c r="B73" s="38" t="s">
        <v>92</v>
      </c>
    </row>
    <row r="74" spans="2:2" x14ac:dyDescent="0.25">
      <c r="B74" s="38" t="s">
        <v>93</v>
      </c>
    </row>
    <row r="75" spans="2:2" x14ac:dyDescent="0.25">
      <c r="B75" s="38" t="s">
        <v>94</v>
      </c>
    </row>
    <row r="76" spans="2:2" x14ac:dyDescent="0.25">
      <c r="B76" s="38" t="s">
        <v>95</v>
      </c>
    </row>
    <row r="77" spans="2:2" x14ac:dyDescent="0.25">
      <c r="B77" s="38" t="s">
        <v>72</v>
      </c>
    </row>
    <row r="78" spans="2:2" x14ac:dyDescent="0.25">
      <c r="B78" s="38" t="s">
        <v>78</v>
      </c>
    </row>
    <row r="79" spans="2:2" x14ac:dyDescent="0.25">
      <c r="B79" s="38" t="s">
        <v>74</v>
      </c>
    </row>
    <row r="80" spans="2:2" x14ac:dyDescent="0.25">
      <c r="B80" s="38" t="s">
        <v>75</v>
      </c>
    </row>
    <row r="81" spans="2:2" ht="15.75" thickBot="1" x14ac:dyDescent="0.3">
      <c r="B81" s="41" t="s">
        <v>96</v>
      </c>
    </row>
  </sheetData>
  <mergeCells count="4">
    <mergeCell ref="A1:D2"/>
    <mergeCell ref="C9:D9"/>
    <mergeCell ref="C15:D15"/>
    <mergeCell ref="C32:D3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2020-11-19T20:41:15Z</dcterms:modified>
</cp:coreProperties>
</file>