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G53" i="1" s="1"/>
  <c r="C52" i="1"/>
  <c r="G52" i="1" s="1"/>
  <c r="C51" i="1"/>
  <c r="G51" i="1" s="1"/>
  <c r="C50" i="1"/>
  <c r="G50" i="1" s="1"/>
  <c r="C38" i="1"/>
  <c r="C39" i="1"/>
  <c r="C40" i="1"/>
  <c r="C41" i="1"/>
  <c r="G41" i="1" s="1"/>
  <c r="C42" i="1"/>
  <c r="G42" i="1" s="1"/>
  <c r="C43" i="1"/>
  <c r="G43" i="1" s="1"/>
  <c r="C44" i="1"/>
  <c r="G44" i="1" s="1"/>
  <c r="C45" i="1"/>
  <c r="C46" i="1"/>
  <c r="C47" i="1"/>
  <c r="C48" i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G28" i="1" s="1"/>
  <c r="C29" i="1"/>
  <c r="C30" i="1"/>
  <c r="G30" i="1" s="1"/>
  <c r="C31" i="1"/>
  <c r="C32" i="1"/>
  <c r="C33" i="1"/>
  <c r="C34" i="1"/>
  <c r="G34" i="1" s="1"/>
  <c r="C23" i="1"/>
  <c r="G23" i="1" s="1"/>
  <c r="C12" i="1"/>
  <c r="C13" i="1"/>
  <c r="C14" i="1"/>
  <c r="C15" i="1"/>
  <c r="C16" i="1"/>
  <c r="F16" i="1" s="1"/>
  <c r="G16" i="1" s="1"/>
  <c r="C17" i="1"/>
  <c r="C18" i="1"/>
  <c r="C19" i="1"/>
  <c r="G19" i="1" s="1"/>
  <c r="C20" i="1"/>
  <c r="G20" i="1" s="1"/>
  <c r="C21" i="1"/>
  <c r="C11" i="1"/>
  <c r="F11" i="1" s="1"/>
  <c r="G11" i="1" s="1"/>
  <c r="C10" i="1"/>
  <c r="C6" i="1"/>
  <c r="C7" i="1"/>
  <c r="C8" i="1"/>
  <c r="C9" i="1"/>
  <c r="G9" i="1" s="1"/>
  <c r="C5" i="1"/>
  <c r="G5" i="1" s="1"/>
  <c r="J6" i="1"/>
  <c r="C54" i="1"/>
  <c r="G48" i="1"/>
  <c r="G47" i="1"/>
  <c r="G46" i="1"/>
  <c r="G45" i="1"/>
  <c r="G40" i="1"/>
  <c r="G39" i="1"/>
  <c r="G38" i="1"/>
  <c r="G33" i="1"/>
  <c r="G32" i="1"/>
  <c r="G31" i="1"/>
  <c r="G29" i="1"/>
  <c r="G25" i="1"/>
  <c r="G24" i="1"/>
  <c r="G21" i="1"/>
  <c r="G18" i="1"/>
  <c r="G17" i="1"/>
  <c r="F15" i="1"/>
  <c r="G15" i="1" s="1"/>
  <c r="G14" i="1"/>
  <c r="G13" i="1"/>
  <c r="G12" i="1"/>
  <c r="G8" i="1"/>
  <c r="G7" i="1"/>
  <c r="G6" i="1"/>
  <c r="G54" i="1" l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5" i="2"/>
  <c r="D16" i="2"/>
  <c r="D17" i="2"/>
  <c r="D18" i="2"/>
  <c r="D3" i="2"/>
  <c r="C32" i="2"/>
  <c r="C21" i="2"/>
  <c r="C20" i="2"/>
  <c r="C10" i="2"/>
  <c r="C7" i="2"/>
  <c r="C4" i="2"/>
  <c r="C3" i="2"/>
  <c r="C14" i="2" l="1"/>
  <c r="D14" i="2" s="1"/>
  <c r="C48" i="2"/>
  <c r="C12" i="3" l="1"/>
  <c r="D34" i="3"/>
  <c r="C6" i="3" l="1"/>
  <c r="C5" i="3"/>
  <c r="C38" i="3" l="1"/>
  <c r="D18" i="3" l="1"/>
  <c r="D38" i="3"/>
  <c r="D37" i="3"/>
  <c r="D21" i="3"/>
  <c r="D26" i="3"/>
  <c r="D30" i="3"/>
  <c r="D19" i="3" l="1"/>
  <c r="D29" i="3"/>
  <c r="D25" i="3"/>
  <c r="D32" i="3"/>
  <c r="D33" i="3"/>
  <c r="D24" i="3"/>
  <c r="D31" i="3"/>
  <c r="D27" i="3"/>
  <c r="D23" i="3"/>
  <c r="D22" i="3"/>
  <c r="D36" i="3"/>
  <c r="D20" i="3"/>
  <c r="D17" i="3"/>
  <c r="D13" i="3"/>
  <c r="D14" i="3"/>
  <c r="D15" i="3"/>
  <c r="D11" i="3"/>
  <c r="D7" i="3"/>
  <c r="D8" i="3"/>
  <c r="D6" i="3"/>
  <c r="D28" i="3"/>
  <c r="C9" i="3"/>
  <c r="D9" i="3" s="1"/>
  <c r="A1" i="3"/>
  <c r="D12" i="3" l="1"/>
  <c r="D5" i="3"/>
  <c r="A1" i="2"/>
</calcChain>
</file>

<file path=xl/sharedStrings.xml><?xml version="1.0" encoding="utf-8"?>
<sst xmlns="http://schemas.openxmlformats.org/spreadsheetml/2006/main" count="195" uniqueCount="91">
  <si>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</si>
  <si>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</si>
  <si>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</si>
  <si>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</si>
  <si>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</si>
  <si>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</si>
  <si>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</si>
  <si>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</si>
  <si>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</si>
  <si>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</si>
  <si>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</si>
  <si>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</si>
  <si>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</si>
  <si>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</si>
  <si>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</si>
  <si>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</si>
  <si>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</si>
  <si>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</si>
  <si>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</si>
  <si>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</si>
  <si>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</si>
  <si>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</si>
  <si>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</si>
  <si>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</si>
  <si>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</si>
  <si>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</si>
  <si>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</si>
  <si>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</si>
  <si>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</si>
  <si>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</si>
  <si>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</si>
  <si>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</si>
  <si>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</si>
  <si>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</si>
  <si>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</si>
  <si>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</si>
  <si>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</si>
  <si>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</si>
  <si>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</si>
  <si>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</si>
  <si>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</si>
  <si>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</si>
  <si>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</si>
  <si>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</si>
  <si>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</si>
  <si>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</si>
  <si>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</si>
  <si>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</si>
  <si>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</si>
  <si>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</si>
  <si>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</si>
  <si>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</si>
  <si>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</si>
  <si>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</si>
  <si>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</si>
  <si>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</si>
  <si>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</si>
  <si>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</si>
  <si>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</si>
  <si>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</si>
  <si>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</si>
  <si>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</si>
  <si>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</si>
  <si>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</si>
  <si>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</si>
  <si>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</si>
  <si>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</si>
  <si>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</si>
  <si>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</si>
  <si>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</si>
  <si>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</si>
  <si>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</si>
  <si>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</si>
  <si>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</si>
  <si>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</si>
  <si>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</si>
  <si>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</si>
  <si>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</si>
  <si>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</si>
  <si>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</si>
  <si>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</si>
  <si>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</si>
  <si>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</si>
  <si>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</si>
  <si>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</si>
  <si>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</si>
  <si>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AUSENTE</t>
  </si>
  <si>
    <t>EQUIPAMENTO PÚBLICO INSTITUCIONAL (DUTO)</t>
  </si>
  <si>
    <t xml:space="preserve"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AFLUENTE DO MATO DENTRO </t>
  </si>
  <si>
    <t>INICIAL</t>
  </si>
  <si>
    <t>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</si>
</sst>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H23" sqref="H23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4" t="s">
        <v>88</v>
      </c>
      <c r="B1" s="34"/>
      <c r="C1" s="34"/>
      <c r="D1" s="34"/>
      <c r="E1" s="34"/>
      <c r="F1" s="34"/>
      <c r="G1" s="34"/>
    </row>
    <row r="2" spans="1:11" x14ac:dyDescent="0.25">
      <c r="A2" s="34"/>
      <c r="B2" s="34"/>
      <c r="C2" s="34"/>
      <c r="D2" s="34"/>
      <c r="E2" s="34"/>
      <c r="F2" s="34"/>
      <c r="G2" s="3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7" t="s">
        <v>68</v>
      </c>
      <c r="K4" s="37"/>
    </row>
    <row r="5" spans="1:11" x14ac:dyDescent="0.25">
      <c r="A5" s="2">
        <v>1</v>
      </c>
      <c r="B5" s="3" t="s">
        <v>8</v>
      </c>
      <c r="C5" s="4">
        <f>'2 - QA PGI'!C3</f>
        <v>4981.7363999999998</v>
      </c>
      <c r="D5" s="4">
        <f>(100*C5)/$C$54</f>
        <v>4.8939867285582768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8291.5362000000005</v>
      </c>
      <c r="D6" s="4">
        <f t="shared" ref="D6:D53" si="0">(100*C6)/$C$54</f>
        <v>8.1454868070017774</v>
      </c>
      <c r="E6" s="30"/>
      <c r="F6" s="4"/>
      <c r="G6" s="4">
        <f t="shared" ref="G6:G9" si="1">E6*C6</f>
        <v>0</v>
      </c>
      <c r="J6" s="32">
        <f>C54</f>
        <v>101793.01</v>
      </c>
      <c r="K6" s="32">
        <v>100</v>
      </c>
    </row>
    <row r="7" spans="1:11" x14ac:dyDescent="0.25">
      <c r="A7" s="2">
        <v>3</v>
      </c>
      <c r="B7" s="3" t="s">
        <v>10</v>
      </c>
      <c r="C7" s="4">
        <f>'2 - QA PGI'!C5</f>
        <v>55543.890299999999</v>
      </c>
      <c r="D7" s="4">
        <f t="shared" si="0"/>
        <v>54.565524980546314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45325.277000000002</v>
      </c>
      <c r="D8" s="4">
        <f t="shared" si="0"/>
        <v>44.526905138181888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10218.613299999997</v>
      </c>
      <c r="D9" s="4">
        <f t="shared" si="0"/>
        <v>10.038619842364419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5" t="str">
        <f>'3 - QA MD'!C10:D10</f>
        <v>INICIAL</v>
      </c>
      <c r="D10" s="3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7289.2183999999997</v>
      </c>
      <c r="D11" s="4">
        <f t="shared" si="0"/>
        <v>7.1608241076671177</v>
      </c>
      <c r="E11" s="30"/>
      <c r="F11" s="4">
        <f>C11/4</f>
        <v>1822.3045999999999</v>
      </c>
      <c r="G11" s="4">
        <f>F11*40</f>
        <v>72892.183999999994</v>
      </c>
    </row>
    <row r="12" spans="1:11" x14ac:dyDescent="0.25">
      <c r="A12" s="2" t="s">
        <v>18</v>
      </c>
      <c r="B12" s="3" t="s">
        <v>12</v>
      </c>
      <c r="C12" s="4">
        <f>'2 - QA PGI'!C9</f>
        <v>6761.2654000000002</v>
      </c>
      <c r="D12" s="4">
        <f t="shared" si="0"/>
        <v>6.64217061662682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527.95299999999952</v>
      </c>
      <c r="D13" s="4">
        <f t="shared" si="0"/>
        <v>0.5186534910402979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15847.5201</v>
      </c>
      <c r="D14" s="4">
        <f t="shared" si="0"/>
        <v>15.568377533978021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1255.999</v>
      </c>
      <c r="D16" s="4">
        <f t="shared" si="0"/>
        <v>1.2338754890930135</v>
      </c>
      <c r="E16" s="30"/>
      <c r="F16" s="4">
        <f>C16/36</f>
        <v>34.888861111111112</v>
      </c>
      <c r="G16" s="4">
        <f>F16*96.11</f>
        <v>3353.1684413888888</v>
      </c>
    </row>
    <row r="17" spans="1:7" x14ac:dyDescent="0.25">
      <c r="A17" s="2">
        <v>8</v>
      </c>
      <c r="B17" s="3" t="s">
        <v>23</v>
      </c>
      <c r="C17" s="4">
        <f>'2 - QA PGI'!C14</f>
        <v>1531.0142000000196</v>
      </c>
      <c r="D17" s="4">
        <f t="shared" si="0"/>
        <v>1.5040464959234625</v>
      </c>
      <c r="E17" s="30">
        <v>4</v>
      </c>
      <c r="F17" s="4"/>
      <c r="G17" s="4">
        <f>E17*C17</f>
        <v>6124.0568000000785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0"/>
        <v>0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0"/>
        <v>0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150</v>
      </c>
      <c r="D21" s="4">
        <f t="shared" si="0"/>
        <v>0.14735785885494496</v>
      </c>
      <c r="E21" s="30">
        <v>162.13</v>
      </c>
      <c r="F21" s="4"/>
      <c r="G21" s="4">
        <f t="shared" si="3"/>
        <v>24319.5</v>
      </c>
    </row>
    <row r="22" spans="1:7" x14ac:dyDescent="0.25">
      <c r="A22" s="15">
        <v>13</v>
      </c>
      <c r="B22" s="5" t="s">
        <v>28</v>
      </c>
      <c r="C22" s="35"/>
      <c r="D22" s="3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77.694500000000005</v>
      </c>
      <c r="D23" s="4">
        <f t="shared" si="0"/>
        <v>7.6325967765370151E-2</v>
      </c>
      <c r="E23" s="30">
        <v>83.14</v>
      </c>
      <c r="F23" s="4"/>
      <c r="G23" s="4">
        <f>E23*C23</f>
        <v>6459.5207300000002</v>
      </c>
    </row>
    <row r="24" spans="1:7" x14ac:dyDescent="0.25">
      <c r="A24" s="14" t="s">
        <v>31</v>
      </c>
      <c r="B24" s="3" t="s">
        <v>32</v>
      </c>
      <c r="C24" s="4">
        <f>'2 - QA PGI'!C21</f>
        <v>6137.3635999999997</v>
      </c>
      <c r="D24" s="4">
        <f t="shared" si="0"/>
        <v>6.0292583940685125</v>
      </c>
      <c r="E24" s="30">
        <v>121.19</v>
      </c>
      <c r="F24" s="4"/>
      <c r="G24" s="4">
        <f t="shared" ref="G24:G35" si="4">E24*C24</f>
        <v>743787.09468399989</v>
      </c>
    </row>
    <row r="25" spans="1:7" x14ac:dyDescent="0.25">
      <c r="A25" s="14" t="s">
        <v>33</v>
      </c>
      <c r="B25" s="3" t="s">
        <v>34</v>
      </c>
      <c r="C25" s="4">
        <f>'2 - QA PGI'!C22</f>
        <v>115.7</v>
      </c>
      <c r="D25" s="4">
        <f t="shared" si="0"/>
        <v>0.11366202846344754</v>
      </c>
      <c r="E25" s="30">
        <v>202.54</v>
      </c>
      <c r="F25" s="4"/>
      <c r="G25" s="4">
        <f t="shared" si="4"/>
        <v>23433.878000000001</v>
      </c>
    </row>
    <row r="26" spans="1:7" x14ac:dyDescent="0.25">
      <c r="A26" s="14" t="s">
        <v>35</v>
      </c>
      <c r="B26" s="3" t="s">
        <v>36</v>
      </c>
      <c r="C26" s="4">
        <f>'2 - QA PGI'!C23</f>
        <v>0</v>
      </c>
      <c r="D26" s="4">
        <f t="shared" si="0"/>
        <v>0</v>
      </c>
      <c r="E26" s="30">
        <v>1433.26</v>
      </c>
      <c r="F26" s="4"/>
      <c r="G26" s="4">
        <f t="shared" si="4"/>
        <v>0</v>
      </c>
    </row>
    <row r="27" spans="1:7" x14ac:dyDescent="0.25">
      <c r="A27" s="14" t="s">
        <v>37</v>
      </c>
      <c r="B27" s="3" t="s">
        <v>38</v>
      </c>
      <c r="C27" s="4">
        <f>'2 - QA PGI'!C24</f>
        <v>0</v>
      </c>
      <c r="D27" s="4">
        <f t="shared" si="0"/>
        <v>0</v>
      </c>
      <c r="E27" s="30">
        <v>183.86</v>
      </c>
      <c r="F27" s="4"/>
      <c r="G27" s="4">
        <f t="shared" si="4"/>
        <v>0</v>
      </c>
    </row>
    <row r="28" spans="1:7" x14ac:dyDescent="0.25">
      <c r="A28" s="14" t="s">
        <v>39</v>
      </c>
      <c r="B28" s="3" t="s">
        <v>40</v>
      </c>
      <c r="C28" s="4">
        <f>'2 - QA PGI'!C25</f>
        <v>0</v>
      </c>
      <c r="D28" s="4">
        <f t="shared" si="0"/>
        <v>0</v>
      </c>
      <c r="E28" s="30">
        <v>744.43</v>
      </c>
      <c r="F28" s="4"/>
      <c r="G28" s="4">
        <f t="shared" si="4"/>
        <v>0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513.92169999999999</v>
      </c>
      <c r="D30" s="4">
        <f t="shared" si="0"/>
        <v>0.50486934220728907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0</v>
      </c>
      <c r="D32" s="4">
        <f t="shared" si="0"/>
        <v>0</v>
      </c>
      <c r="E32" s="30">
        <v>263.77999999999997</v>
      </c>
      <c r="F32" s="4"/>
      <c r="G32" s="4">
        <f t="shared" si="4"/>
        <v>0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57.415599999999998</v>
      </c>
      <c r="D34" s="4">
        <f t="shared" si="0"/>
        <v>5.6404265872479847E-2</v>
      </c>
      <c r="E34" s="30">
        <v>264.14</v>
      </c>
      <c r="F34" s="4"/>
      <c r="G34" s="4">
        <f t="shared" si="4"/>
        <v>15165.756583999999</v>
      </c>
    </row>
    <row r="35" spans="1:7" x14ac:dyDescent="0.25">
      <c r="A35" s="14">
        <v>14</v>
      </c>
      <c r="B35" s="3" t="s">
        <v>53</v>
      </c>
      <c r="C35" s="4">
        <f>'3 - QA MD'!C23</f>
        <v>0</v>
      </c>
      <c r="D35" s="4">
        <f t="shared" si="0"/>
        <v>0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5" t="str">
        <f>'2 - QA PGI'!C32:D32</f>
        <v>AUSENTE</v>
      </c>
      <c r="D36" s="3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1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0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0</v>
      </c>
      <c r="D50" s="4">
        <f t="shared" si="0"/>
        <v>0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5573.3212000000003</v>
      </c>
      <c r="D51" s="4">
        <f t="shared" si="0"/>
        <v>5.4751511916191493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696.41319999999996</v>
      </c>
      <c r="D52" s="4">
        <f t="shared" si="0"/>
        <v>0.68414638686880358</v>
      </c>
      <c r="E52" s="4"/>
      <c r="F52" s="4"/>
      <c r="G52" s="4">
        <f>E52*C52</f>
        <v>0</v>
      </c>
    </row>
    <row r="53" spans="1:7" x14ac:dyDescent="0.25">
      <c r="A53" s="14">
        <v>30</v>
      </c>
      <c r="B53" s="16" t="s">
        <v>85</v>
      </c>
      <c r="C53" s="4">
        <f>'2 - QA PGI'!C47</f>
        <v>0</v>
      </c>
      <c r="D53" s="4">
        <f t="shared" si="0"/>
        <v>0</v>
      </c>
      <c r="E53" s="4"/>
      <c r="F53" s="4"/>
      <c r="G53" s="4">
        <f>E53*C53</f>
        <v>0</v>
      </c>
    </row>
    <row r="54" spans="1:7" ht="15.75" x14ac:dyDescent="0.25">
      <c r="A54" s="6"/>
      <c r="B54" s="7" t="s">
        <v>67</v>
      </c>
      <c r="C54" s="8">
        <f>'3 - QA MD'!C36</f>
        <v>101793.01</v>
      </c>
      <c r="D54" s="8">
        <v>100</v>
      </c>
      <c r="E54" s="8"/>
      <c r="F54" s="8"/>
      <c r="G54" s="10">
        <f>SUM(G4:G53)</f>
        <v>895535.15923938889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10" workbookViewId="0">
      <selection activeCell="F34" sqref="F34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0" t="str">
        <f>'1 - QA Completo'!A1:G2</f>
        <v xml:space="preserve"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AFLUENTE DO MATO DENTRO </v>
      </c>
      <c r="B1" s="41"/>
      <c r="C1" s="41"/>
      <c r="D1" s="41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3*(355.3174+389.1483+23.9483+329.8353+339.4872+222.8423)</f>
        <v>4981.7363999999998</v>
      </c>
      <c r="D3" s="21">
        <f>(100*C3)/$C$48</f>
        <v>4.8939867285582768</v>
      </c>
    </row>
    <row r="4" spans="1:4" x14ac:dyDescent="0.25">
      <c r="A4" s="19">
        <v>2</v>
      </c>
      <c r="B4" s="20" t="s">
        <v>9</v>
      </c>
      <c r="C4" s="21">
        <f>13273.2726-C3</f>
        <v>8291.5362000000005</v>
      </c>
      <c r="D4" s="21">
        <f t="shared" ref="D4:D47" si="0">(100*C4)/$C$48</f>
        <v>8.1454868070017774</v>
      </c>
    </row>
    <row r="5" spans="1:4" x14ac:dyDescent="0.25">
      <c r="A5" s="19">
        <v>3</v>
      </c>
      <c r="B5" s="20" t="s">
        <v>10</v>
      </c>
      <c r="C5" s="21">
        <v>55543.890299999999</v>
      </c>
      <c r="D5" s="21">
        <f t="shared" si="0"/>
        <v>54.565524980546314</v>
      </c>
    </row>
    <row r="6" spans="1:4" x14ac:dyDescent="0.25">
      <c r="A6" s="19" t="s">
        <v>11</v>
      </c>
      <c r="B6" s="20" t="s">
        <v>12</v>
      </c>
      <c r="C6" s="21">
        <v>45325.277000000002</v>
      </c>
      <c r="D6" s="21">
        <f t="shared" si="0"/>
        <v>44.526905138181888</v>
      </c>
    </row>
    <row r="7" spans="1:4" x14ac:dyDescent="0.25">
      <c r="A7" s="19" t="s">
        <v>13</v>
      </c>
      <c r="B7" s="20" t="s">
        <v>14</v>
      </c>
      <c r="C7" s="21">
        <f>C5-C6</f>
        <v>10218.613299999997</v>
      </c>
      <c r="D7" s="21">
        <f t="shared" si="0"/>
        <v>10.038619842364419</v>
      </c>
    </row>
    <row r="8" spans="1:4" x14ac:dyDescent="0.25">
      <c r="A8" s="19">
        <v>4</v>
      </c>
      <c r="B8" s="20" t="s">
        <v>17</v>
      </c>
      <c r="C8" s="21">
        <v>7289.2183999999997</v>
      </c>
      <c r="D8" s="21">
        <f t="shared" si="0"/>
        <v>7.1608241076671177</v>
      </c>
    </row>
    <row r="9" spans="1:4" x14ac:dyDescent="0.25">
      <c r="A9" s="19" t="s">
        <v>18</v>
      </c>
      <c r="B9" s="20" t="s">
        <v>12</v>
      </c>
      <c r="C9" s="21">
        <v>6761.2654000000002</v>
      </c>
      <c r="D9" s="21">
        <f t="shared" si="0"/>
        <v>6.64217061662682</v>
      </c>
    </row>
    <row r="10" spans="1:4" x14ac:dyDescent="0.25">
      <c r="A10" s="19" t="s">
        <v>19</v>
      </c>
      <c r="B10" s="20" t="s">
        <v>14</v>
      </c>
      <c r="C10" s="21">
        <f>C8-C9</f>
        <v>527.95299999999952</v>
      </c>
      <c r="D10" s="21">
        <f t="shared" si="0"/>
        <v>0.5186534910402979</v>
      </c>
    </row>
    <row r="11" spans="1:4" x14ac:dyDescent="0.25">
      <c r="A11" s="19">
        <v>5</v>
      </c>
      <c r="B11" s="20" t="s">
        <v>20</v>
      </c>
      <c r="C11" s="21">
        <v>15847.5201</v>
      </c>
      <c r="D11" s="21">
        <f t="shared" si="0"/>
        <v>15.568377533978021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1255.999</v>
      </c>
      <c r="D13" s="21">
        <f t="shared" si="0"/>
        <v>1.2338754890930135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1531.0142000000196</v>
      </c>
      <c r="D14" s="21">
        <f t="shared" si="0"/>
        <v>1.5040464959234625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150</v>
      </c>
      <c r="D18" s="21">
        <f t="shared" si="0"/>
        <v>0.14735785885494496</v>
      </c>
    </row>
    <row r="19" spans="1:4" x14ac:dyDescent="0.25">
      <c r="A19" s="22">
        <v>13</v>
      </c>
      <c r="B19" s="23" t="s">
        <v>28</v>
      </c>
      <c r="C19" s="38"/>
      <c r="D19" s="39"/>
    </row>
    <row r="20" spans="1:4" x14ac:dyDescent="0.25">
      <c r="A20" s="24" t="s">
        <v>29</v>
      </c>
      <c r="B20" s="20" t="s">
        <v>30</v>
      </c>
      <c r="C20" s="21">
        <f>2.5*(12.9884+18.0894)</f>
        <v>77.694500000000005</v>
      </c>
      <c r="D20" s="21">
        <f t="shared" si="0"/>
        <v>7.6325967765370151E-2</v>
      </c>
    </row>
    <row r="21" spans="1:4" x14ac:dyDescent="0.25">
      <c r="A21" s="24" t="s">
        <v>31</v>
      </c>
      <c r="B21" s="20" t="s">
        <v>32</v>
      </c>
      <c r="C21" s="21">
        <f>4742.2459+1395.1177</f>
        <v>6137.3635999999997</v>
      </c>
      <c r="D21" s="21">
        <f t="shared" si="0"/>
        <v>6.0292583940685125</v>
      </c>
    </row>
    <row r="22" spans="1:4" x14ac:dyDescent="0.25">
      <c r="A22" s="24" t="s">
        <v>33</v>
      </c>
      <c r="B22" s="20" t="s">
        <v>34</v>
      </c>
      <c r="C22" s="21">
        <v>115.7</v>
      </c>
      <c r="D22" s="21">
        <f t="shared" si="0"/>
        <v>0.11366202846344754</v>
      </c>
    </row>
    <row r="23" spans="1:4" x14ac:dyDescent="0.25">
      <c r="A23" s="24" t="s">
        <v>35</v>
      </c>
      <c r="B23" s="20" t="s">
        <v>36</v>
      </c>
      <c r="C23" s="21">
        <v>0</v>
      </c>
      <c r="D23" s="21">
        <f t="shared" si="0"/>
        <v>0</v>
      </c>
    </row>
    <row r="24" spans="1:4" x14ac:dyDescent="0.25">
      <c r="A24" s="24" t="s">
        <v>37</v>
      </c>
      <c r="B24" s="20" t="s">
        <v>38</v>
      </c>
      <c r="C24" s="21">
        <v>0</v>
      </c>
      <c r="D24" s="21">
        <f t="shared" si="0"/>
        <v>0</v>
      </c>
    </row>
    <row r="25" spans="1:4" x14ac:dyDescent="0.25">
      <c r="A25" s="24" t="s">
        <v>39</v>
      </c>
      <c r="B25" s="20" t="s">
        <v>40</v>
      </c>
      <c r="C25" s="21">
        <v>0</v>
      </c>
      <c r="D25" s="21">
        <f t="shared" si="0"/>
        <v>0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513.92169999999999</v>
      </c>
      <c r="D27" s="21">
        <f t="shared" si="0"/>
        <v>0.50486934220728907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0</v>
      </c>
      <c r="D29" s="21">
        <f t="shared" si="0"/>
        <v>0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57.415599999999998</v>
      </c>
      <c r="D31" s="21">
        <f t="shared" si="0"/>
        <v>5.6404265872479847E-2</v>
      </c>
    </row>
    <row r="32" spans="1:4" x14ac:dyDescent="0.25">
      <c r="A32" s="24">
        <v>14</v>
      </c>
      <c r="B32" s="20" t="s">
        <v>54</v>
      </c>
      <c r="C32" s="38" t="str">
        <f>'3 - QA MD'!C35:D35</f>
        <v>AUSENTE</v>
      </c>
      <c r="D32" s="3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74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73</v>
      </c>
      <c r="C46" s="21">
        <v>696.41319999999996</v>
      </c>
      <c r="D46" s="21">
        <f t="shared" si="0"/>
        <v>0.68414638686880358</v>
      </c>
    </row>
    <row r="47" spans="1:4" x14ac:dyDescent="0.25">
      <c r="A47" s="24">
        <v>29</v>
      </c>
      <c r="B47" s="26" t="s">
        <v>85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MD'!C36</f>
        <v>101793.01</v>
      </c>
      <c r="D48" s="29">
        <v>100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C13" sqref="C13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4" t="str">
        <f>'1 - QA Completo'!A1:G2</f>
        <v xml:space="preserve"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AFLUENTE DO MATO DENTRO </v>
      </c>
      <c r="B1" s="34"/>
      <c r="C1" s="34"/>
      <c r="D1" s="34"/>
    </row>
    <row r="2" spans="1:4" x14ac:dyDescent="0.25">
      <c r="A2" s="34"/>
      <c r="B2" s="34"/>
      <c r="C2" s="34"/>
      <c r="D2" s="3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((362.1162+329.8353+23.9483+394.1508+339.4872+222.8423)*3)</f>
        <v>5017.1403</v>
      </c>
      <c r="D5" s="4">
        <f>(C5*100)/$C$36</f>
        <v>4.928767014552375</v>
      </c>
    </row>
    <row r="6" spans="1:4" x14ac:dyDescent="0.25">
      <c r="A6" s="2">
        <v>2</v>
      </c>
      <c r="B6" s="16" t="s">
        <v>9</v>
      </c>
      <c r="C6" s="4">
        <f>13341.2922 - C5</f>
        <v>8324.1519000000008</v>
      </c>
      <c r="D6" s="4">
        <f>(C6*100)/$C$36</f>
        <v>8.1775280051154802</v>
      </c>
    </row>
    <row r="7" spans="1:4" x14ac:dyDescent="0.25">
      <c r="A7" s="2">
        <v>3</v>
      </c>
      <c r="B7" s="16" t="s">
        <v>10</v>
      </c>
      <c r="C7" s="4">
        <v>56108.430999999997</v>
      </c>
      <c r="D7" s="4">
        <f>(C7*100)/$C$36</f>
        <v>55.120121705802788</v>
      </c>
    </row>
    <row r="8" spans="1:4" x14ac:dyDescent="0.25">
      <c r="A8" s="2" t="s">
        <v>11</v>
      </c>
      <c r="B8" s="16" t="s">
        <v>12</v>
      </c>
      <c r="C8" s="4">
        <v>46728.451099999998</v>
      </c>
      <c r="D8" s="4">
        <f>(C8*100)/$C$36</f>
        <v>45.905363344693313</v>
      </c>
    </row>
    <row r="9" spans="1:4" x14ac:dyDescent="0.25">
      <c r="A9" s="2" t="s">
        <v>13</v>
      </c>
      <c r="B9" s="16" t="s">
        <v>14</v>
      </c>
      <c r="C9" s="4">
        <f>C7-C8</f>
        <v>9379.9798999999985</v>
      </c>
      <c r="D9" s="4">
        <f>(C9*100)/$C$36</f>
        <v>9.214758361109471</v>
      </c>
    </row>
    <row r="10" spans="1:4" x14ac:dyDescent="0.25">
      <c r="A10" s="2" t="s">
        <v>15</v>
      </c>
      <c r="B10" s="16" t="s">
        <v>16</v>
      </c>
      <c r="C10" s="35" t="s">
        <v>89</v>
      </c>
      <c r="D10" s="36"/>
    </row>
    <row r="11" spans="1:4" x14ac:dyDescent="0.25">
      <c r="A11" s="2">
        <v>4</v>
      </c>
      <c r="B11" s="16" t="s">
        <v>20</v>
      </c>
      <c r="C11" s="4">
        <v>17291.405699999999</v>
      </c>
      <c r="D11" s="4">
        <f>(C11*100)/$C$36</f>
        <v>16.98683013696127</v>
      </c>
    </row>
    <row r="12" spans="1:4" x14ac:dyDescent="0.25">
      <c r="A12" s="2">
        <v>5</v>
      </c>
      <c r="B12" s="3" t="s">
        <v>75</v>
      </c>
      <c r="C12" s="4">
        <f>C36-(C5+C6+C7+C11+C13+C14+C15+C17+C18+C19+C20+C21+C22+C23+C24+C25+C26+C27+C28+C29+C30+C31+C34)</f>
        <v>7977.1624000000011</v>
      </c>
      <c r="D12" s="4">
        <f>(C12*100)/$C$36</f>
        <v>7.8366504733478273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(C13*100)/$C$36</f>
        <v>0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(C14*100)/$C$36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(C15*100)/$C$36</f>
        <v>0</v>
      </c>
    </row>
    <row r="16" spans="1:4" x14ac:dyDescent="0.25">
      <c r="A16" s="15">
        <v>9</v>
      </c>
      <c r="B16" s="5" t="s">
        <v>28</v>
      </c>
      <c r="C16" s="35"/>
      <c r="D16" s="36"/>
    </row>
    <row r="17" spans="1:4" x14ac:dyDescent="0.25">
      <c r="A17" s="14" t="s">
        <v>76</v>
      </c>
      <c r="B17" s="16" t="s">
        <v>34</v>
      </c>
      <c r="C17" s="4">
        <v>0</v>
      </c>
      <c r="D17" s="4">
        <f t="shared" ref="D17:D36" si="0">(C17*100)/$C$36</f>
        <v>0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16" t="s">
        <v>44</v>
      </c>
      <c r="C21" s="4">
        <v>559.15589999999997</v>
      </c>
      <c r="D21" s="4">
        <f t="shared" si="0"/>
        <v>0.54930677460073141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0</v>
      </c>
      <c r="D23" s="4">
        <f t="shared" si="0"/>
        <v>0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70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71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72</v>
      </c>
      <c r="C31" s="4">
        <v>5573.3212000000003</v>
      </c>
      <c r="D31" s="4">
        <f t="shared" si="0"/>
        <v>5.4751511916191493</v>
      </c>
    </row>
    <row r="32" spans="1:4" x14ac:dyDescent="0.25">
      <c r="A32" s="14">
        <v>20</v>
      </c>
      <c r="B32" s="16" t="s">
        <v>87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90</v>
      </c>
      <c r="C34" s="4">
        <v>942.24159999999995</v>
      </c>
      <c r="D34" s="4">
        <f t="shared" si="0"/>
        <v>0.92564469800038329</v>
      </c>
    </row>
    <row r="35" spans="1:4" x14ac:dyDescent="0.25">
      <c r="A35" s="14">
        <v>23</v>
      </c>
      <c r="B35" s="16" t="s">
        <v>54</v>
      </c>
      <c r="C35" s="35" t="s">
        <v>86</v>
      </c>
      <c r="D35" s="36"/>
    </row>
    <row r="36" spans="1:4" x14ac:dyDescent="0.25">
      <c r="A36" s="6"/>
      <c r="B36" s="7" t="s">
        <v>82</v>
      </c>
      <c r="C36" s="8">
        <v>101793.01</v>
      </c>
      <c r="D36" s="8">
        <f t="shared" si="0"/>
        <v>100</v>
      </c>
    </row>
    <row r="37" spans="1:4" x14ac:dyDescent="0.25">
      <c r="A37" s="6"/>
      <c r="B37" s="7" t="s">
        <v>83</v>
      </c>
      <c r="C37" s="8">
        <v>0</v>
      </c>
      <c r="D37" s="8">
        <f>(C37*100)/$C$38</f>
        <v>0</v>
      </c>
    </row>
    <row r="38" spans="1:4" x14ac:dyDescent="0.25">
      <c r="A38" s="6"/>
      <c r="B38" s="7" t="s">
        <v>84</v>
      </c>
      <c r="C38" s="8">
        <f>C36+C37</f>
        <v>101793.01</v>
      </c>
      <c r="D38" s="8">
        <f>(C38*100)/$C$38</f>
        <v>100</v>
      </c>
    </row>
  </sheetData>
  <mergeCells count="4">
    <mergeCell ref="A1:D2"/>
    <mergeCell ref="C10:D10"/>
    <mergeCell ref="C16:D16"/>
    <mergeCell ref="C35:D3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2021-02-15T20:25:47Z</dcterms:modified>
</cp:coreProperties>
</file>