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1840" windowHeight="12855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J6" i="1" l="1"/>
  <c r="D38" i="1" l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7" i="1"/>
  <c r="D24" i="1"/>
  <c r="D25" i="1"/>
  <c r="D26" i="1"/>
  <c r="D27" i="1"/>
  <c r="D28" i="1"/>
  <c r="D29" i="1"/>
  <c r="D30" i="1"/>
  <c r="D31" i="1"/>
  <c r="D32" i="1"/>
  <c r="D33" i="1"/>
  <c r="D34" i="1"/>
  <c r="D35" i="1"/>
  <c r="D23" i="1"/>
  <c r="D12" i="1"/>
  <c r="D13" i="1"/>
  <c r="D14" i="1"/>
  <c r="D15" i="1"/>
  <c r="D16" i="1"/>
  <c r="D17" i="1"/>
  <c r="D18" i="1"/>
  <c r="D19" i="1"/>
  <c r="D20" i="1"/>
  <c r="D21" i="1"/>
  <c r="D11" i="1"/>
  <c r="D6" i="1"/>
  <c r="D7" i="1"/>
  <c r="D8" i="1"/>
  <c r="D9" i="1"/>
  <c r="D5" i="1"/>
  <c r="C53" i="1"/>
  <c r="C52" i="1"/>
  <c r="C51" i="1"/>
  <c r="C50" i="1"/>
  <c r="C38" i="1"/>
  <c r="C39" i="1"/>
  <c r="C40" i="1"/>
  <c r="C41" i="1"/>
  <c r="C42" i="1"/>
  <c r="C43" i="1"/>
  <c r="C44" i="1"/>
  <c r="C45" i="1"/>
  <c r="C46" i="1"/>
  <c r="C47" i="1"/>
  <c r="C48" i="1"/>
  <c r="C49" i="1"/>
  <c r="C37" i="1"/>
  <c r="C36" i="1"/>
  <c r="C35" i="1"/>
  <c r="C24" i="1"/>
  <c r="C25" i="1"/>
  <c r="C26" i="1"/>
  <c r="C27" i="1"/>
  <c r="C28" i="1"/>
  <c r="C29" i="1"/>
  <c r="C30" i="1"/>
  <c r="C31" i="1"/>
  <c r="C32" i="1"/>
  <c r="C33" i="1"/>
  <c r="C34" i="1"/>
  <c r="C23" i="1"/>
  <c r="C12" i="1"/>
  <c r="C13" i="1"/>
  <c r="C14" i="1"/>
  <c r="C15" i="1"/>
  <c r="C16" i="1"/>
  <c r="C17" i="1"/>
  <c r="C18" i="1"/>
  <c r="C19" i="1"/>
  <c r="C20" i="1"/>
  <c r="C21" i="1"/>
  <c r="C11" i="1"/>
  <c r="C10" i="1"/>
  <c r="C6" i="1" l="1"/>
  <c r="C7" i="1"/>
  <c r="C8" i="1"/>
  <c r="C9" i="1"/>
  <c r="C5" i="1"/>
  <c r="G53" i="1" l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1" i="1"/>
  <c r="G20" i="1"/>
  <c r="G19" i="1"/>
  <c r="G18" i="1"/>
  <c r="G17" i="1"/>
  <c r="F16" i="1"/>
  <c r="G16" i="1" s="1"/>
  <c r="F15" i="1"/>
  <c r="G15" i="1" s="1"/>
  <c r="G14" i="1"/>
  <c r="G13" i="1"/>
  <c r="G12" i="1"/>
  <c r="F11" i="1"/>
  <c r="G11" i="1" s="1"/>
  <c r="G9" i="1"/>
  <c r="G8" i="1"/>
  <c r="G7" i="1"/>
  <c r="G6" i="1"/>
  <c r="G5" i="1"/>
  <c r="C54" i="1"/>
  <c r="G54" i="1" l="1"/>
  <c r="C21" i="2"/>
  <c r="C4" i="2" l="1"/>
  <c r="C3" i="2"/>
  <c r="D34" i="2" l="1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33" i="2"/>
  <c r="D21" i="2"/>
  <c r="D22" i="2"/>
  <c r="D23" i="2"/>
  <c r="D24" i="2"/>
  <c r="D25" i="2"/>
  <c r="D26" i="2"/>
  <c r="D27" i="2"/>
  <c r="D28" i="2"/>
  <c r="D29" i="2"/>
  <c r="D30" i="2"/>
  <c r="D31" i="2"/>
  <c r="D20" i="2"/>
  <c r="D5" i="2"/>
  <c r="D6" i="2"/>
  <c r="D8" i="2"/>
  <c r="D9" i="2"/>
  <c r="D11" i="2"/>
  <c r="D12" i="2"/>
  <c r="D13" i="2"/>
  <c r="D15" i="2"/>
  <c r="D16" i="2"/>
  <c r="D17" i="2"/>
  <c r="D18" i="2"/>
  <c r="D3" i="2"/>
  <c r="C32" i="2"/>
  <c r="C14" i="2" l="1"/>
  <c r="D14" i="2" s="1"/>
  <c r="C10" i="2"/>
  <c r="D10" i="2" s="1"/>
  <c r="C7" i="2"/>
  <c r="D7" i="2" s="1"/>
  <c r="D4" i="2"/>
  <c r="C12" i="3" l="1"/>
  <c r="C38" i="3" l="1"/>
  <c r="D35" i="3"/>
  <c r="C6" i="3"/>
  <c r="C5" i="3"/>
  <c r="D23" i="3" l="1"/>
  <c r="D38" i="3"/>
  <c r="D37" i="3"/>
  <c r="D26" i="3" l="1"/>
  <c r="D21" i="3"/>
  <c r="D32" i="3"/>
  <c r="D31" i="3"/>
  <c r="D30" i="3"/>
  <c r="D18" i="3"/>
  <c r="D29" i="3"/>
  <c r="D24" i="3"/>
  <c r="D25" i="3"/>
  <c r="D33" i="3"/>
  <c r="D27" i="3"/>
  <c r="D19" i="3"/>
  <c r="D22" i="3"/>
  <c r="D36" i="3"/>
  <c r="D20" i="3"/>
  <c r="D17" i="3"/>
  <c r="D13" i="3"/>
  <c r="D14" i="3"/>
  <c r="D15" i="3"/>
  <c r="D11" i="3"/>
  <c r="D7" i="3"/>
  <c r="D8" i="3"/>
  <c r="D5" i="3"/>
  <c r="D6" i="3"/>
  <c r="D28" i="3"/>
  <c r="C9" i="3"/>
  <c r="D9" i="3" s="1"/>
  <c r="D12" i="3"/>
  <c r="A1" i="3"/>
  <c r="A1" i="2" l="1"/>
</calcChain>
</file>

<file path=xl/sharedStrings.xml><?xml version="1.0" encoding="utf-8"?>
<sst xmlns="http://schemas.openxmlformats.org/spreadsheetml/2006/main" count="206" uniqueCount="101">
  <si>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</si>
  <si>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</si>
  <si>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</si>
  <si>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</si>
  <si>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</si>
  <si>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</si>
  <si>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</si>
  <si>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</si>
  <si>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</si>
  <si>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</si>
  <si>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</si>
  <si>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</si>
  <si>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</si>
  <si>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</si>
  <si>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</si>
  <si>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</si>
  <si>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</si>
  <si>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</si>
  <si>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</si>
  <si>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</si>
  <si>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</si>
  <si>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</si>
  <si>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</si>
  <si>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</si>
  <si>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</si>
  <si>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</si>
  <si>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</si>
  <si>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</si>
  <si>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</si>
  <si>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</si>
  <si>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</si>
  <si>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</si>
  <si>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</si>
  <si>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</si>
  <si>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</si>
  <si>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</si>
  <si>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</si>
  <si>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</si>
  <si>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</si>
  <si>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</si>
  <si>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</si>
  <si>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</si>
  <si>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</si>
  <si>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</si>
  <si>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</si>
  <si>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</si>
  <si>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</si>
  <si>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</si>
  <si>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</si>
  <si>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</si>
  <si>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</si>
  <si>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</si>
  <si>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</si>
  <si>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</si>
  <si>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</si>
  <si>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</si>
  <si>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</si>
  <si>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</si>
  <si>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</si>
  <si>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</si>
  <si>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</si>
  <si>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</si>
  <si>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</si>
  <si>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</si>
  <si>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</si>
  <si>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</si>
  <si>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</si>
  <si>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</si>
  <si>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DOMINIALIDADE (ÁREA PÚBLICA)</t>
  </si>
  <si>
    <t>ÁREA (m2)</t>
  </si>
  <si>
    <t>PRESENTE</t>
  </si>
  <si>
    <t>Áreas Contaminadas e Reabilitadas - Ano 2019</t>
  </si>
  <si>
    <r>
      <t>Num_Regional:</t>
    </r>
    <r>
      <rPr>
        <sz val="9"/>
        <color rgb="FF333333"/>
        <rFont val="Arial"/>
        <family val="2"/>
      </rPr>
      <t> 5</t>
    </r>
  </si>
  <si>
    <r>
      <t>Nome_Regional:</t>
    </r>
    <r>
      <rPr>
        <sz val="9"/>
        <color rgb="FF333333"/>
        <rFont val="Arial"/>
        <family val="2"/>
      </rPr>
      <t> Campinas</t>
    </r>
  </si>
  <si>
    <t xml:space="preserve">Complemento: </t>
  </si>
  <si>
    <t>PLANTIO COMPENSATÓRIO EXECUTADO</t>
  </si>
  <si>
    <t>DESCARTE DE RESÍDUOS</t>
  </si>
  <si>
    <t>VEGETAÇÃO EXÓTICA</t>
  </si>
  <si>
    <t>EQUIPAMENTO PÚBLICO INSTITUCIONAL (LINHA DE TRANSMISSÃO DE ENERGIA)</t>
  </si>
  <si>
    <t>PLANTIO COMPENSATÓIRIO EXECUTADO</t>
  </si>
  <si>
    <t>VEGETAÇÃO PIONEIRA</t>
  </si>
  <si>
    <t>9.1</t>
  </si>
  <si>
    <t>9.2</t>
  </si>
  <si>
    <t>9.3</t>
  </si>
  <si>
    <t>9.4</t>
  </si>
  <si>
    <t>9.5</t>
  </si>
  <si>
    <t>VIA NÃO ASFALTADA</t>
  </si>
  <si>
    <t>ÁREA DO PARQUE LINEAR</t>
  </si>
  <si>
    <t>ÁREA DO PROJETO APROVADO</t>
  </si>
  <si>
    <t>ÁREA TOTAL (PARQUE LINEAR + PROJETO APROVADO)</t>
  </si>
  <si>
    <t>ÁREAS CONTAMINADAS (4 PONTOS)</t>
  </si>
  <si>
    <t>EQUIPAMENTO PÚBLICO INSTITUCIONAL (DUTOS)</t>
  </si>
  <si>
    <t>EQUIPAMENTO PÚBLICO INSTITUCIONAL (DUTO)</t>
  </si>
  <si>
    <r>
      <t>Atividade:</t>
    </r>
    <r>
      <rPr>
        <sz val="9"/>
        <color rgb="FF333333"/>
        <rFont val="Arial"/>
        <family val="2"/>
      </rPr>
      <t> Posto de serviço</t>
    </r>
  </si>
  <si>
    <r>
      <t>Classificacao:</t>
    </r>
    <r>
      <rPr>
        <sz val="9"/>
        <color rgb="FF333333"/>
        <rFont val="Arial"/>
        <family val="2"/>
      </rPr>
      <t> reabilitada para o uso declarado (AR)</t>
    </r>
  </si>
  <si>
    <r>
      <t>Seq:</t>
    </r>
    <r>
      <rPr>
        <sz val="9"/>
        <color rgb="FF333333"/>
        <rFont val="Arial"/>
        <family val="2"/>
      </rPr>
      <t> 39890</t>
    </r>
  </si>
  <si>
    <r>
      <t>Razao_Social:</t>
    </r>
    <r>
      <rPr>
        <sz val="9"/>
        <color rgb="FF333333"/>
        <rFont val="Arial"/>
        <family val="2"/>
      </rPr>
      <t> AUTO POSTO GLOBAL DE CAMPINAS LTDA.</t>
    </r>
  </si>
  <si>
    <r>
      <t>Endereco:</t>
    </r>
    <r>
      <rPr>
        <sz val="9"/>
        <color rgb="FF333333"/>
        <rFont val="Arial"/>
        <family val="2"/>
      </rPr>
      <t> R. MARQUÊS DE VALENÇA</t>
    </r>
  </si>
  <si>
    <r>
      <t>Numero:</t>
    </r>
    <r>
      <rPr>
        <sz val="9"/>
        <color rgb="FF333333"/>
        <rFont val="Arial"/>
        <family val="2"/>
      </rPr>
      <t> 20</t>
    </r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</si>
  <si>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RIBEIRÃO DAS PEDRAS TRECHO 2</t>
  </si>
  <si>
    <t>INICIAL/MÉDIO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</si>
</sst>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rgb="FF333333"/>
      <name val="Arial"/>
      <family val="2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7" fillId="0" borderId="7" xfId="0" applyFont="1" applyBorder="1"/>
    <xf numFmtId="0" fontId="7" fillId="0" borderId="8" xfId="0" applyFont="1" applyBorder="1" applyAlignment="1">
      <alignment horizontal="left" vertical="center" wrapText="1" indent="1"/>
    </xf>
    <xf numFmtId="0" fontId="7" fillId="0" borderId="9" xfId="0" applyFont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Normal="100" workbookViewId="0">
      <selection activeCell="K9" sqref="K9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6" max="6" width="10.42578125" customWidth="1"/>
    <col min="7" max="7" width="16.7109375" customWidth="1"/>
    <col min="10" max="10" width="16.140625" customWidth="1"/>
    <col min="11" max="11" width="18.85546875" customWidth="1"/>
  </cols>
  <sheetData>
    <row r="1" spans="1:11" x14ac:dyDescent="0.25">
      <c r="A1" s="38" t="s">
        <v>99</v>
      </c>
      <c r="B1" s="38"/>
      <c r="C1" s="38"/>
      <c r="D1" s="38"/>
      <c r="E1" s="38"/>
      <c r="F1" s="38"/>
      <c r="G1" s="38"/>
    </row>
    <row r="2" spans="1:11" x14ac:dyDescent="0.25">
      <c r="A2" s="38"/>
      <c r="B2" s="38"/>
      <c r="C2" s="38"/>
      <c r="D2" s="38"/>
      <c r="E2" s="38"/>
      <c r="F2" s="38"/>
      <c r="G2" s="38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41" t="s">
        <v>68</v>
      </c>
      <c r="K4" s="41"/>
    </row>
    <row r="5" spans="1:11" x14ac:dyDescent="0.25">
      <c r="A5" s="2">
        <v>1</v>
      </c>
      <c r="B5" s="3" t="s">
        <v>8</v>
      </c>
      <c r="C5" s="4">
        <f>'2 - QA PGI'!C3</f>
        <v>379.14300000000003</v>
      </c>
      <c r="D5" s="4">
        <f>(100*C5)/$C$54</f>
        <v>0.2000156786910762</v>
      </c>
      <c r="E5" s="30"/>
      <c r="F5" s="4"/>
      <c r="G5" s="4">
        <f>E5*C5</f>
        <v>0</v>
      </c>
      <c r="J5" s="31" t="s">
        <v>69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572.19189999999992</v>
      </c>
      <c r="D6" s="4">
        <f t="shared" ref="D6:D53" si="0">(100*C6)/$C$54</f>
        <v>0.3018580093000171</v>
      </c>
      <c r="E6" s="30"/>
      <c r="F6" s="4"/>
      <c r="G6" s="4">
        <f t="shared" ref="G6:G9" si="1">E6*C6</f>
        <v>0</v>
      </c>
      <c r="J6" s="32">
        <f>0</f>
        <v>0</v>
      </c>
      <c r="K6" s="32">
        <v>0</v>
      </c>
    </row>
    <row r="7" spans="1:11" x14ac:dyDescent="0.25">
      <c r="A7" s="2">
        <v>3</v>
      </c>
      <c r="B7" s="3" t="s">
        <v>10</v>
      </c>
      <c r="C7" s="4">
        <f>'2 - QA PGI'!C5</f>
        <v>96381.798500000004</v>
      </c>
      <c r="D7" s="4">
        <f t="shared" si="0"/>
        <v>50.845909961265399</v>
      </c>
      <c r="E7" s="30"/>
      <c r="F7" s="4"/>
      <c r="G7" s="4">
        <f t="shared" si="1"/>
        <v>0</v>
      </c>
    </row>
    <row r="8" spans="1:11" x14ac:dyDescent="0.25">
      <c r="A8" s="2" t="s">
        <v>11</v>
      </c>
      <c r="B8" s="3" t="s">
        <v>12</v>
      </c>
      <c r="C8" s="4">
        <f>'2 - QA PGI'!C6</f>
        <v>37950.584999999999</v>
      </c>
      <c r="D8" s="4">
        <f t="shared" si="0"/>
        <v>20.020709904965607</v>
      </c>
      <c r="E8" s="30"/>
      <c r="F8" s="4"/>
      <c r="G8" s="4">
        <f t="shared" si="1"/>
        <v>0</v>
      </c>
    </row>
    <row r="9" spans="1:11" x14ac:dyDescent="0.25">
      <c r="A9" s="2" t="s">
        <v>13</v>
      </c>
      <c r="B9" s="3" t="s">
        <v>14</v>
      </c>
      <c r="C9" s="4">
        <f>'2 - QA PGI'!C7</f>
        <v>58431.213500000005</v>
      </c>
      <c r="D9" s="4">
        <f t="shared" si="0"/>
        <v>30.825200056299796</v>
      </c>
      <c r="E9" s="30"/>
      <c r="F9" s="4"/>
      <c r="G9" s="4">
        <f t="shared" si="1"/>
        <v>0</v>
      </c>
    </row>
    <row r="10" spans="1:11" x14ac:dyDescent="0.25">
      <c r="A10" s="2" t="s">
        <v>15</v>
      </c>
      <c r="B10" s="3" t="s">
        <v>16</v>
      </c>
      <c r="C10" s="39" t="str">
        <f>'3 - QA MD'!C10:D10</f>
        <v>INICIAL/MÉDIO</v>
      </c>
      <c r="D10" s="40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27032.2592</v>
      </c>
      <c r="D11" s="4">
        <f t="shared" si="0"/>
        <v>14.26078200162231</v>
      </c>
      <c r="E11" s="30"/>
      <c r="F11" s="4">
        <f>C11/4</f>
        <v>6758.0648000000001</v>
      </c>
      <c r="G11" s="4">
        <f>F11*40</f>
        <v>270322.592</v>
      </c>
    </row>
    <row r="12" spans="1:11" x14ac:dyDescent="0.25">
      <c r="A12" s="2" t="s">
        <v>18</v>
      </c>
      <c r="B12" s="3" t="s">
        <v>12</v>
      </c>
      <c r="C12" s="4">
        <f>'2 - QA PGI'!C9</f>
        <v>8883.8554999999997</v>
      </c>
      <c r="D12" s="4">
        <f t="shared" si="0"/>
        <v>4.6866495945486264</v>
      </c>
      <c r="E12" s="30"/>
      <c r="F12" s="4"/>
      <c r="G12" s="4">
        <f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18148.403700000003</v>
      </c>
      <c r="D13" s="4">
        <f t="shared" si="0"/>
        <v>9.5741324070736855</v>
      </c>
      <c r="E13" s="30"/>
      <c r="F13" s="4"/>
      <c r="G13" s="4">
        <f t="shared" ref="G13:G14" si="2">E13*C13</f>
        <v>0</v>
      </c>
    </row>
    <row r="14" spans="1:11" x14ac:dyDescent="0.25">
      <c r="A14" s="2">
        <v>5</v>
      </c>
      <c r="B14" s="3" t="s">
        <v>20</v>
      </c>
      <c r="C14" s="4">
        <f>'2 - QA PGI'!C11</f>
        <v>0</v>
      </c>
      <c r="D14" s="4">
        <f t="shared" si="0"/>
        <v>0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0</v>
      </c>
      <c r="D15" s="4">
        <f t="shared" si="0"/>
        <v>0</v>
      </c>
      <c r="E15" s="30"/>
      <c r="F15" s="4">
        <f>C15/36</f>
        <v>0</v>
      </c>
      <c r="G15" s="4">
        <f>F15*96.11</f>
        <v>0</v>
      </c>
    </row>
    <row r="16" spans="1:11" x14ac:dyDescent="0.25">
      <c r="A16" s="2">
        <v>7</v>
      </c>
      <c r="B16" s="3" t="s">
        <v>22</v>
      </c>
      <c r="C16" s="4">
        <f>'2 - QA PGI'!C13</f>
        <v>5073.5928999999996</v>
      </c>
      <c r="D16" s="4">
        <f t="shared" si="0"/>
        <v>2.6765577296580059</v>
      </c>
      <c r="E16" s="30"/>
      <c r="F16" s="4">
        <f>C16/36</f>
        <v>140.93313611111111</v>
      </c>
      <c r="G16" s="4">
        <f>F16*96.11</f>
        <v>13545.083711638888</v>
      </c>
    </row>
    <row r="17" spans="1:7" x14ac:dyDescent="0.25">
      <c r="A17" s="2">
        <v>8</v>
      </c>
      <c r="B17" s="3" t="s">
        <v>23</v>
      </c>
      <c r="C17" s="4">
        <f>'2 - QA PGI'!C14</f>
        <v>31920.877199999988</v>
      </c>
      <c r="D17" s="4">
        <f t="shared" si="0"/>
        <v>16.83975681358352</v>
      </c>
      <c r="E17" s="30">
        <v>4</v>
      </c>
      <c r="F17" s="4"/>
      <c r="G17" s="4">
        <f>E17*C17</f>
        <v>127683.50879999995</v>
      </c>
    </row>
    <row r="18" spans="1:7" x14ac:dyDescent="0.25">
      <c r="A18" s="2">
        <v>9</v>
      </c>
      <c r="B18" s="3" t="s">
        <v>24</v>
      </c>
      <c r="C18" s="4">
        <f>'2 - QA PGI'!C15</f>
        <v>0</v>
      </c>
      <c r="D18" s="4">
        <f t="shared" si="0"/>
        <v>0</v>
      </c>
      <c r="E18" s="30"/>
      <c r="F18" s="4"/>
      <c r="G18" s="4">
        <f t="shared" ref="G18:G21" si="3">E18*C18</f>
        <v>0</v>
      </c>
    </row>
    <row r="19" spans="1:7" x14ac:dyDescent="0.25">
      <c r="A19" s="2">
        <v>10</v>
      </c>
      <c r="B19" s="3" t="s">
        <v>25</v>
      </c>
      <c r="C19" s="4">
        <f>'2 - QA PGI'!C16</f>
        <v>0</v>
      </c>
      <c r="D19" s="4">
        <f t="shared" si="0"/>
        <v>0</v>
      </c>
      <c r="E19" s="30">
        <v>69.790000000000006</v>
      </c>
      <c r="F19" s="4"/>
      <c r="G19" s="4">
        <f t="shared" si="3"/>
        <v>0</v>
      </c>
    </row>
    <row r="20" spans="1:7" x14ac:dyDescent="0.25">
      <c r="A20" s="2">
        <v>11</v>
      </c>
      <c r="B20" s="3" t="s">
        <v>26</v>
      </c>
      <c r="C20" s="4">
        <f>'2 - QA PGI'!C17</f>
        <v>0</v>
      </c>
      <c r="D20" s="4">
        <f t="shared" si="0"/>
        <v>0</v>
      </c>
      <c r="E20" s="30"/>
      <c r="F20" s="4"/>
      <c r="G20" s="4">
        <f t="shared" si="3"/>
        <v>0</v>
      </c>
    </row>
    <row r="21" spans="1:7" x14ac:dyDescent="0.25">
      <c r="A21" s="2">
        <v>12</v>
      </c>
      <c r="B21" s="3" t="s">
        <v>27</v>
      </c>
      <c r="C21" s="4">
        <f>'2 - QA PGI'!C18</f>
        <v>150</v>
      </c>
      <c r="D21" s="4">
        <f t="shared" si="0"/>
        <v>7.9132020909423159E-2</v>
      </c>
      <c r="E21" s="30">
        <v>162.13</v>
      </c>
      <c r="F21" s="4"/>
      <c r="G21" s="4">
        <f t="shared" si="3"/>
        <v>24319.5</v>
      </c>
    </row>
    <row r="22" spans="1:7" x14ac:dyDescent="0.25">
      <c r="A22" s="15">
        <v>13</v>
      </c>
      <c r="B22" s="5" t="s">
        <v>28</v>
      </c>
      <c r="C22" s="39"/>
      <c r="D22" s="40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0</v>
      </c>
      <c r="D23" s="4">
        <f t="shared" si="0"/>
        <v>0</v>
      </c>
      <c r="E23" s="30">
        <v>83.14</v>
      </c>
      <c r="F23" s="4"/>
      <c r="G23" s="4">
        <f>E23*C23</f>
        <v>0</v>
      </c>
    </row>
    <row r="24" spans="1:7" x14ac:dyDescent="0.25">
      <c r="A24" s="14" t="s">
        <v>31</v>
      </c>
      <c r="B24" s="3" t="s">
        <v>32</v>
      </c>
      <c r="C24" s="4">
        <f>'2 - QA PGI'!C21</f>
        <v>8339.6749999999993</v>
      </c>
      <c r="D24" s="4">
        <f t="shared" si="0"/>
        <v>4.3995689098519568</v>
      </c>
      <c r="E24" s="30">
        <v>121.19</v>
      </c>
      <c r="F24" s="4"/>
      <c r="G24" s="4">
        <f t="shared" ref="G24:G35" si="4">E24*C24</f>
        <v>1010685.2132499999</v>
      </c>
    </row>
    <row r="25" spans="1:7" x14ac:dyDescent="0.25">
      <c r="A25" s="14" t="s">
        <v>33</v>
      </c>
      <c r="B25" s="3" t="s">
        <v>34</v>
      </c>
      <c r="C25" s="4">
        <f>'2 - QA PGI'!C22</f>
        <v>115.7</v>
      </c>
      <c r="D25" s="4">
        <f t="shared" si="0"/>
        <v>6.1037165461468396E-2</v>
      </c>
      <c r="E25" s="30">
        <v>202.54</v>
      </c>
      <c r="F25" s="4"/>
      <c r="G25" s="4">
        <f t="shared" si="4"/>
        <v>23433.878000000001</v>
      </c>
    </row>
    <row r="26" spans="1:7" x14ac:dyDescent="0.25">
      <c r="A26" s="14" t="s">
        <v>35</v>
      </c>
      <c r="B26" s="3" t="s">
        <v>36</v>
      </c>
      <c r="C26" s="4">
        <f>'2 - QA PGI'!C23</f>
        <v>0</v>
      </c>
      <c r="D26" s="4">
        <f t="shared" si="0"/>
        <v>0</v>
      </c>
      <c r="E26" s="30">
        <v>1433.26</v>
      </c>
      <c r="F26" s="4"/>
      <c r="G26" s="4">
        <f t="shared" si="4"/>
        <v>0</v>
      </c>
    </row>
    <row r="27" spans="1:7" x14ac:dyDescent="0.25">
      <c r="A27" s="14" t="s">
        <v>37</v>
      </c>
      <c r="B27" s="3" t="s">
        <v>38</v>
      </c>
      <c r="C27" s="4">
        <f>'2 - QA PGI'!C24</f>
        <v>0</v>
      </c>
      <c r="D27" s="4">
        <f t="shared" si="0"/>
        <v>0</v>
      </c>
      <c r="E27" s="30">
        <v>183.86</v>
      </c>
      <c r="F27" s="4"/>
      <c r="G27" s="4">
        <f t="shared" si="4"/>
        <v>0</v>
      </c>
    </row>
    <row r="28" spans="1:7" x14ac:dyDescent="0.25">
      <c r="A28" s="14" t="s">
        <v>39</v>
      </c>
      <c r="B28" s="3" t="s">
        <v>40</v>
      </c>
      <c r="C28" s="4">
        <f>'2 - QA PGI'!C25</f>
        <v>200</v>
      </c>
      <c r="D28" s="4">
        <f t="shared" si="0"/>
        <v>0.10550936121256421</v>
      </c>
      <c r="E28" s="30">
        <v>744.43</v>
      </c>
      <c r="F28" s="4"/>
      <c r="G28" s="4">
        <f t="shared" si="4"/>
        <v>148886</v>
      </c>
    </row>
    <row r="29" spans="1:7" x14ac:dyDescent="0.25">
      <c r="A29" s="14" t="s">
        <v>41</v>
      </c>
      <c r="B29" s="3" t="s">
        <v>42</v>
      </c>
      <c r="C29" s="4">
        <f>'2 - QA PGI'!C26</f>
        <v>0</v>
      </c>
      <c r="D29" s="4">
        <f t="shared" si="0"/>
        <v>0</v>
      </c>
      <c r="E29" s="30">
        <v>146.11000000000001</v>
      </c>
      <c r="F29" s="4"/>
      <c r="G29" s="4">
        <f t="shared" si="4"/>
        <v>0</v>
      </c>
    </row>
    <row r="30" spans="1:7" x14ac:dyDescent="0.25">
      <c r="A30" s="14" t="s">
        <v>43</v>
      </c>
      <c r="B30" s="3" t="s">
        <v>44</v>
      </c>
      <c r="C30" s="4">
        <f>'2 - QA PGI'!C27</f>
        <v>0</v>
      </c>
      <c r="D30" s="4">
        <f t="shared" si="0"/>
        <v>0</v>
      </c>
      <c r="E30" s="30"/>
      <c r="F30" s="4"/>
      <c r="G30" s="4">
        <f t="shared" si="4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0"/>
        <v>0</v>
      </c>
      <c r="E31" s="30">
        <v>113.68</v>
      </c>
      <c r="F31" s="4"/>
      <c r="G31" s="4">
        <f t="shared" si="4"/>
        <v>0</v>
      </c>
    </row>
    <row r="32" spans="1:7" x14ac:dyDescent="0.25">
      <c r="A32" s="9" t="s">
        <v>47</v>
      </c>
      <c r="B32" s="3" t="s">
        <v>48</v>
      </c>
      <c r="C32" s="4">
        <f>'2 - QA PGI'!C29</f>
        <v>0</v>
      </c>
      <c r="D32" s="4">
        <f t="shared" si="0"/>
        <v>0</v>
      </c>
      <c r="E32" s="30">
        <v>263.77999999999997</v>
      </c>
      <c r="F32" s="4"/>
      <c r="G32" s="4">
        <f t="shared" si="4"/>
        <v>0</v>
      </c>
    </row>
    <row r="33" spans="1:7" x14ac:dyDescent="0.25">
      <c r="A33" s="14" t="s">
        <v>49</v>
      </c>
      <c r="B33" s="3" t="s">
        <v>50</v>
      </c>
      <c r="C33" s="4">
        <f>'2 - QA PGI'!C30</f>
        <v>0</v>
      </c>
      <c r="D33" s="4">
        <f t="shared" si="0"/>
        <v>0</v>
      </c>
      <c r="E33" s="30">
        <v>147.88</v>
      </c>
      <c r="F33" s="4"/>
      <c r="G33" s="4">
        <f t="shared" si="4"/>
        <v>0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0"/>
        <v>0</v>
      </c>
      <c r="E34" s="30">
        <v>264.14</v>
      </c>
      <c r="F34" s="4"/>
      <c r="G34" s="4">
        <f t="shared" si="4"/>
        <v>0</v>
      </c>
    </row>
    <row r="35" spans="1:7" x14ac:dyDescent="0.25">
      <c r="A35" s="14">
        <v>14</v>
      </c>
      <c r="B35" s="3" t="s">
        <v>53</v>
      </c>
      <c r="C35" s="4">
        <f>'3 - QA MD'!C23</f>
        <v>163.50020000000001</v>
      </c>
      <c r="D35" s="4">
        <f t="shared" si="0"/>
        <v>8.6254008300632456E-2</v>
      </c>
      <c r="E35" s="30"/>
      <c r="F35" s="4"/>
      <c r="G35" s="4">
        <f t="shared" si="4"/>
        <v>0</v>
      </c>
    </row>
    <row r="36" spans="1:7" x14ac:dyDescent="0.25">
      <c r="A36" s="14">
        <v>15</v>
      </c>
      <c r="B36" s="3" t="s">
        <v>54</v>
      </c>
      <c r="C36" s="39" t="str">
        <f>'2 - QA PGI'!C32:D32</f>
        <v>PRESENTE</v>
      </c>
      <c r="D36" s="40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0"/>
        <v>0</v>
      </c>
      <c r="E37" s="30"/>
      <c r="F37" s="4"/>
      <c r="G37" s="4">
        <f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0"/>
        <v>0</v>
      </c>
      <c r="E38" s="30"/>
      <c r="F38" s="4"/>
      <c r="G38" s="4">
        <f t="shared" ref="G38:G53" si="5">E38*C38</f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0"/>
        <v>0</v>
      </c>
      <c r="E39" s="30"/>
      <c r="F39" s="4"/>
      <c r="G39" s="4">
        <f t="shared" si="5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0"/>
        <v>0</v>
      </c>
      <c r="E40" s="30"/>
      <c r="F40" s="4"/>
      <c r="G40" s="4">
        <f t="shared" si="5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0"/>
        <v>0</v>
      </c>
      <c r="E41" s="30"/>
      <c r="F41" s="4"/>
      <c r="G41" s="4">
        <f t="shared" si="5"/>
        <v>0</v>
      </c>
    </row>
    <row r="42" spans="1:7" x14ac:dyDescent="0.25">
      <c r="A42" s="14">
        <v>19</v>
      </c>
      <c r="B42" s="16" t="s">
        <v>60</v>
      </c>
      <c r="C42" s="4">
        <f>'2 - QA PGI'!C38</f>
        <v>733.97069999999997</v>
      </c>
      <c r="D42" s="4">
        <f t="shared" si="0"/>
        <v>0.38720389852869297</v>
      </c>
      <c r="E42" s="30"/>
      <c r="F42" s="4"/>
      <c r="G42" s="4">
        <f t="shared" si="5"/>
        <v>0</v>
      </c>
    </row>
    <row r="43" spans="1:7" x14ac:dyDescent="0.25">
      <c r="A43" s="14">
        <v>20</v>
      </c>
      <c r="B43" s="16" t="s">
        <v>61</v>
      </c>
      <c r="C43" s="4">
        <f>'2 - QA PGI'!C39</f>
        <v>0</v>
      </c>
      <c r="D43" s="4">
        <f t="shared" si="0"/>
        <v>0</v>
      </c>
      <c r="E43" s="30">
        <v>1433.26</v>
      </c>
      <c r="F43" s="4"/>
      <c r="G43" s="4">
        <f t="shared" si="5"/>
        <v>0</v>
      </c>
    </row>
    <row r="44" spans="1:7" x14ac:dyDescent="0.25">
      <c r="A44" s="14">
        <v>21</v>
      </c>
      <c r="B44" s="16" t="s">
        <v>62</v>
      </c>
      <c r="C44" s="4">
        <f>'2 - QA PGI'!C40</f>
        <v>0</v>
      </c>
      <c r="D44" s="4">
        <f t="shared" si="0"/>
        <v>0</v>
      </c>
      <c r="E44" s="30"/>
      <c r="F44" s="4"/>
      <c r="G44" s="4">
        <f t="shared" si="5"/>
        <v>0</v>
      </c>
    </row>
    <row r="45" spans="1:7" x14ac:dyDescent="0.25">
      <c r="A45" s="14">
        <v>22</v>
      </c>
      <c r="B45" s="16" t="s">
        <v>63</v>
      </c>
      <c r="C45" s="4">
        <f>'2 - QA PGI'!C41</f>
        <v>0</v>
      </c>
      <c r="D45" s="4">
        <f t="shared" si="0"/>
        <v>0</v>
      </c>
      <c r="E45" s="30"/>
      <c r="F45" s="4"/>
      <c r="G45" s="4">
        <f t="shared" si="5"/>
        <v>0</v>
      </c>
    </row>
    <row r="46" spans="1:7" x14ac:dyDescent="0.25">
      <c r="A46" s="14">
        <v>23</v>
      </c>
      <c r="B46" s="16" t="s">
        <v>64</v>
      </c>
      <c r="C46" s="4">
        <f>'2 - QA PGI'!C42</f>
        <v>0</v>
      </c>
      <c r="D46" s="4">
        <f t="shared" si="0"/>
        <v>0</v>
      </c>
      <c r="E46" s="4">
        <v>164.74</v>
      </c>
      <c r="F46" s="4"/>
      <c r="G46" s="4">
        <f t="shared" si="5"/>
        <v>0</v>
      </c>
    </row>
    <row r="47" spans="1:7" x14ac:dyDescent="0.25">
      <c r="A47" s="14">
        <v>24</v>
      </c>
      <c r="B47" s="16" t="s">
        <v>65</v>
      </c>
      <c r="C47" s="4">
        <f>'2 - QA PGI'!C43</f>
        <v>0</v>
      </c>
      <c r="D47" s="4">
        <f t="shared" si="0"/>
        <v>0</v>
      </c>
      <c r="E47" s="4"/>
      <c r="F47" s="4"/>
      <c r="G47" s="4">
        <f t="shared" si="5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0"/>
        <v>0</v>
      </c>
      <c r="E48" s="4"/>
      <c r="F48" s="4"/>
      <c r="G48" s="4">
        <f t="shared" si="5"/>
        <v>0</v>
      </c>
    </row>
    <row r="49" spans="1:7" x14ac:dyDescent="0.25">
      <c r="A49" s="14">
        <v>26</v>
      </c>
      <c r="B49" s="16" t="s">
        <v>75</v>
      </c>
      <c r="C49" s="4">
        <f>'2 - QA PGI'!C45</f>
        <v>0</v>
      </c>
      <c r="D49" s="4">
        <f t="shared" si="0"/>
        <v>0</v>
      </c>
      <c r="E49" s="4"/>
      <c r="F49" s="4"/>
      <c r="G49" s="4">
        <f t="shared" si="5"/>
        <v>0</v>
      </c>
    </row>
    <row r="50" spans="1:7" x14ac:dyDescent="0.25">
      <c r="A50" s="14">
        <v>27</v>
      </c>
      <c r="B50" s="16" t="s">
        <v>76</v>
      </c>
      <c r="C50" s="4">
        <f>'3 - QA MD'!C30</f>
        <v>0</v>
      </c>
      <c r="D50" s="4">
        <f t="shared" si="0"/>
        <v>0</v>
      </c>
      <c r="E50" s="4"/>
      <c r="F50" s="4"/>
      <c r="G50" s="4">
        <f t="shared" si="5"/>
        <v>0</v>
      </c>
    </row>
    <row r="51" spans="1:7" x14ac:dyDescent="0.25">
      <c r="A51" s="14">
        <v>28</v>
      </c>
      <c r="B51" s="16" t="s">
        <v>77</v>
      </c>
      <c r="C51" s="4">
        <f>'3 - QA MD'!C31</f>
        <v>4623.3921</v>
      </c>
      <c r="D51" s="4">
        <f t="shared" si="0"/>
        <v>2.4390557355310793</v>
      </c>
      <c r="E51" s="4"/>
      <c r="F51" s="4"/>
      <c r="G51" s="4">
        <f t="shared" si="5"/>
        <v>0</v>
      </c>
    </row>
    <row r="52" spans="1:7" x14ac:dyDescent="0.25">
      <c r="A52" s="14">
        <v>29</v>
      </c>
      <c r="B52" s="16" t="s">
        <v>78</v>
      </c>
      <c r="C52" s="4">
        <f>'2 - QA PGI'!C46</f>
        <v>0</v>
      </c>
      <c r="D52" s="4">
        <f t="shared" si="0"/>
        <v>0</v>
      </c>
      <c r="E52" s="4"/>
      <c r="F52" s="4"/>
      <c r="G52" s="4">
        <f t="shared" si="5"/>
        <v>0</v>
      </c>
    </row>
    <row r="53" spans="1:7" x14ac:dyDescent="0.25">
      <c r="A53" s="14">
        <v>30</v>
      </c>
      <c r="B53" s="16" t="s">
        <v>91</v>
      </c>
      <c r="C53" s="4">
        <f>'2 - QA PGI'!C47</f>
        <v>0</v>
      </c>
      <c r="D53" s="4">
        <f t="shared" si="0"/>
        <v>0</v>
      </c>
      <c r="E53" s="4"/>
      <c r="F53" s="4"/>
      <c r="G53" s="4">
        <f t="shared" si="5"/>
        <v>0</v>
      </c>
    </row>
    <row r="54" spans="1:7" ht="15.75" x14ac:dyDescent="0.25">
      <c r="A54" s="6"/>
      <c r="B54" s="7" t="s">
        <v>67</v>
      </c>
      <c r="C54" s="8">
        <f>'3 - QA MD'!C36</f>
        <v>189556.64</v>
      </c>
      <c r="D54" s="8">
        <v>100</v>
      </c>
      <c r="E54" s="8"/>
      <c r="F54" s="8"/>
      <c r="G54" s="10">
        <f>SUM(G5:G53)</f>
        <v>1618875.7757616388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topLeftCell="A19" workbookViewId="0">
      <selection activeCell="C31" sqref="C31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  <col min="6" max="6" width="42.28515625" bestFit="1" customWidth="1"/>
    <col min="7" max="7" width="18.7109375" customWidth="1"/>
  </cols>
  <sheetData>
    <row r="1" spans="1:4" ht="38.25" customHeight="1" x14ac:dyDescent="0.25">
      <c r="A1" s="44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RIBEIRÃO DAS PEDRAS TRECHO 2</v>
      </c>
      <c r="B1" s="45"/>
      <c r="C1" s="45"/>
      <c r="D1" s="45"/>
    </row>
    <row r="2" spans="1:4" x14ac:dyDescent="0.25">
      <c r="A2" s="18" t="s">
        <v>1</v>
      </c>
      <c r="B2" s="18" t="s">
        <v>2</v>
      </c>
      <c r="C2" s="18" t="s">
        <v>3</v>
      </c>
      <c r="D2" s="18" t="s">
        <v>4</v>
      </c>
    </row>
    <row r="3" spans="1:4" x14ac:dyDescent="0.25">
      <c r="A3" s="19">
        <v>1</v>
      </c>
      <c r="B3" s="20" t="s">
        <v>8</v>
      </c>
      <c r="C3" s="21">
        <f>3*(64.2109+4.74+57.4301)</f>
        <v>379.14300000000003</v>
      </c>
      <c r="D3" s="21">
        <f>(100*C3)/$C$48</f>
        <v>0.22185181754183012</v>
      </c>
    </row>
    <row r="4" spans="1:4" x14ac:dyDescent="0.25">
      <c r="A4" s="19">
        <v>2</v>
      </c>
      <c r="B4" s="20" t="s">
        <v>9</v>
      </c>
      <c r="C4" s="21">
        <f>951.3349-C3</f>
        <v>572.19189999999992</v>
      </c>
      <c r="D4" s="21">
        <f t="shared" ref="D4:D47" si="0">(100*C4)/$C$48</f>
        <v>0.33481249290561366</v>
      </c>
    </row>
    <row r="5" spans="1:4" x14ac:dyDescent="0.25">
      <c r="A5" s="19">
        <v>3</v>
      </c>
      <c r="B5" s="20" t="s">
        <v>10</v>
      </c>
      <c r="C5" s="21">
        <v>96381.798500000004</v>
      </c>
      <c r="D5" s="21">
        <f t="shared" si="0"/>
        <v>56.39686655213319</v>
      </c>
    </row>
    <row r="6" spans="1:4" x14ac:dyDescent="0.25">
      <c r="A6" s="19" t="s">
        <v>11</v>
      </c>
      <c r="B6" s="20" t="s">
        <v>12</v>
      </c>
      <c r="C6" s="21">
        <v>37950.584999999999</v>
      </c>
      <c r="D6" s="21">
        <f t="shared" si="0"/>
        <v>22.206413566980572</v>
      </c>
    </row>
    <row r="7" spans="1:4" x14ac:dyDescent="0.25">
      <c r="A7" s="19" t="s">
        <v>13</v>
      </c>
      <c r="B7" s="20" t="s">
        <v>14</v>
      </c>
      <c r="C7" s="21">
        <f>C5-C6</f>
        <v>58431.213500000005</v>
      </c>
      <c r="D7" s="21">
        <f t="shared" si="0"/>
        <v>34.190452985152625</v>
      </c>
    </row>
    <row r="8" spans="1:4" x14ac:dyDescent="0.25">
      <c r="A8" s="19">
        <v>4</v>
      </c>
      <c r="B8" s="20" t="s">
        <v>17</v>
      </c>
      <c r="C8" s="21">
        <v>27032.2592</v>
      </c>
      <c r="D8" s="21">
        <f t="shared" si="0"/>
        <v>15.817662031955907</v>
      </c>
    </row>
    <row r="9" spans="1:4" x14ac:dyDescent="0.25">
      <c r="A9" s="19" t="s">
        <v>18</v>
      </c>
      <c r="B9" s="20" t="s">
        <v>12</v>
      </c>
      <c r="C9" s="21">
        <v>8883.8554999999997</v>
      </c>
      <c r="D9" s="21">
        <f t="shared" si="0"/>
        <v>5.1983011408729256</v>
      </c>
    </row>
    <row r="10" spans="1:4" x14ac:dyDescent="0.25">
      <c r="A10" s="19" t="s">
        <v>19</v>
      </c>
      <c r="B10" s="20" t="s">
        <v>14</v>
      </c>
      <c r="C10" s="21">
        <f>C8-C9</f>
        <v>18148.403700000003</v>
      </c>
      <c r="D10" s="21">
        <f t="shared" si="0"/>
        <v>10.619360891082982</v>
      </c>
    </row>
    <row r="11" spans="1:4" x14ac:dyDescent="0.25">
      <c r="A11" s="19">
        <v>5</v>
      </c>
      <c r="B11" s="20" t="s">
        <v>20</v>
      </c>
      <c r="C11" s="21">
        <v>0</v>
      </c>
      <c r="D11" s="21">
        <f t="shared" si="0"/>
        <v>0</v>
      </c>
    </row>
    <row r="12" spans="1:4" x14ac:dyDescent="0.25">
      <c r="A12" s="19">
        <v>6</v>
      </c>
      <c r="B12" s="20" t="s">
        <v>21</v>
      </c>
      <c r="C12" s="21">
        <v>0</v>
      </c>
      <c r="D12" s="21">
        <f t="shared" si="0"/>
        <v>0</v>
      </c>
    </row>
    <row r="13" spans="1:4" x14ac:dyDescent="0.25">
      <c r="A13" s="19">
        <v>7</v>
      </c>
      <c r="B13" s="20" t="s">
        <v>22</v>
      </c>
      <c r="C13" s="21">
        <v>5073.5928999999996</v>
      </c>
      <c r="D13" s="21">
        <f t="shared" si="0"/>
        <v>2.9687632537916424</v>
      </c>
    </row>
    <row r="14" spans="1:4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31920.877199999988</v>
      </c>
      <c r="D14" s="21">
        <f t="shared" si="0"/>
        <v>18.678189032501095</v>
      </c>
    </row>
    <row r="15" spans="1:4" x14ac:dyDescent="0.25">
      <c r="A15" s="19">
        <v>9</v>
      </c>
      <c r="B15" s="20" t="s">
        <v>24</v>
      </c>
      <c r="C15" s="21">
        <v>0</v>
      </c>
      <c r="D15" s="21">
        <f t="shared" si="0"/>
        <v>0</v>
      </c>
    </row>
    <row r="16" spans="1:4" x14ac:dyDescent="0.25">
      <c r="A16" s="19">
        <v>10</v>
      </c>
      <c r="B16" s="20" t="s">
        <v>25</v>
      </c>
      <c r="C16" s="21">
        <v>0</v>
      </c>
      <c r="D16" s="21">
        <f t="shared" si="0"/>
        <v>0</v>
      </c>
    </row>
    <row r="17" spans="1:4" x14ac:dyDescent="0.25">
      <c r="A17" s="19">
        <v>11</v>
      </c>
      <c r="B17" s="20" t="s">
        <v>26</v>
      </c>
      <c r="C17" s="21">
        <v>0</v>
      </c>
      <c r="D17" s="21">
        <f t="shared" si="0"/>
        <v>0</v>
      </c>
    </row>
    <row r="18" spans="1:4" x14ac:dyDescent="0.25">
      <c r="A18" s="19">
        <v>12</v>
      </c>
      <c r="B18" s="20" t="s">
        <v>27</v>
      </c>
      <c r="C18" s="21">
        <v>150</v>
      </c>
      <c r="D18" s="21">
        <f t="shared" si="0"/>
        <v>8.777103264803654E-2</v>
      </c>
    </row>
    <row r="19" spans="1:4" x14ac:dyDescent="0.25">
      <c r="A19" s="22">
        <v>13</v>
      </c>
      <c r="B19" s="23" t="s">
        <v>28</v>
      </c>
      <c r="C19" s="42"/>
      <c r="D19" s="43"/>
    </row>
    <row r="20" spans="1:4" x14ac:dyDescent="0.25">
      <c r="A20" s="24" t="s">
        <v>29</v>
      </c>
      <c r="B20" s="20" t="s">
        <v>30</v>
      </c>
      <c r="C20" s="21">
        <v>0</v>
      </c>
      <c r="D20" s="21">
        <f t="shared" si="0"/>
        <v>0</v>
      </c>
    </row>
    <row r="21" spans="1:4" x14ac:dyDescent="0.25">
      <c r="A21" s="24" t="s">
        <v>31</v>
      </c>
      <c r="B21" s="20" t="s">
        <v>32</v>
      </c>
      <c r="C21" s="21">
        <f>1797.9964+6541.6786</f>
        <v>8339.6749999999993</v>
      </c>
      <c r="D21" s="21">
        <f t="shared" si="0"/>
        <v>4.8798792446600929</v>
      </c>
    </row>
    <row r="22" spans="1:4" x14ac:dyDescent="0.25">
      <c r="A22" s="24" t="s">
        <v>33</v>
      </c>
      <c r="B22" s="20" t="s">
        <v>34</v>
      </c>
      <c r="C22" s="21">
        <v>115.7</v>
      </c>
      <c r="D22" s="21">
        <f t="shared" si="0"/>
        <v>6.7700723182518852E-2</v>
      </c>
    </row>
    <row r="23" spans="1:4" x14ac:dyDescent="0.25">
      <c r="A23" s="24" t="s">
        <v>35</v>
      </c>
      <c r="B23" s="20" t="s">
        <v>36</v>
      </c>
      <c r="C23" s="21">
        <v>0</v>
      </c>
      <c r="D23" s="21">
        <f t="shared" si="0"/>
        <v>0</v>
      </c>
    </row>
    <row r="24" spans="1:4" x14ac:dyDescent="0.25">
      <c r="A24" s="24" t="s">
        <v>37</v>
      </c>
      <c r="B24" s="20" t="s">
        <v>38</v>
      </c>
      <c r="C24" s="21">
        <v>0</v>
      </c>
      <c r="D24" s="21">
        <f t="shared" si="0"/>
        <v>0</v>
      </c>
    </row>
    <row r="25" spans="1:4" x14ac:dyDescent="0.25">
      <c r="A25" s="24" t="s">
        <v>39</v>
      </c>
      <c r="B25" s="20" t="s">
        <v>40</v>
      </c>
      <c r="C25" s="21">
        <v>200</v>
      </c>
      <c r="D25" s="21">
        <f t="shared" si="0"/>
        <v>0.11702804353071539</v>
      </c>
    </row>
    <row r="26" spans="1:4" x14ac:dyDescent="0.25">
      <c r="A26" s="24" t="s">
        <v>41</v>
      </c>
      <c r="B26" s="20" t="s">
        <v>42</v>
      </c>
      <c r="C26" s="21">
        <v>0</v>
      </c>
      <c r="D26" s="21">
        <f t="shared" si="0"/>
        <v>0</v>
      </c>
    </row>
    <row r="27" spans="1:4" x14ac:dyDescent="0.25">
      <c r="A27" s="24" t="s">
        <v>43</v>
      </c>
      <c r="B27" s="20" t="s">
        <v>44</v>
      </c>
      <c r="C27" s="21">
        <v>0</v>
      </c>
      <c r="D27" s="21">
        <f t="shared" si="0"/>
        <v>0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0"/>
        <v>0</v>
      </c>
    </row>
    <row r="29" spans="1:4" x14ac:dyDescent="0.25">
      <c r="A29" s="25" t="s">
        <v>47</v>
      </c>
      <c r="B29" s="20" t="s">
        <v>48</v>
      </c>
      <c r="C29" s="21">
        <v>0</v>
      </c>
      <c r="D29" s="21">
        <f t="shared" si="0"/>
        <v>0</v>
      </c>
    </row>
    <row r="30" spans="1:4" x14ac:dyDescent="0.25">
      <c r="A30" s="24" t="s">
        <v>49</v>
      </c>
      <c r="B30" s="20" t="s">
        <v>50</v>
      </c>
      <c r="C30" s="21">
        <v>0</v>
      </c>
      <c r="D30" s="21">
        <f t="shared" si="0"/>
        <v>0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0"/>
        <v>0</v>
      </c>
    </row>
    <row r="32" spans="1:4" x14ac:dyDescent="0.25">
      <c r="A32" s="24">
        <v>14</v>
      </c>
      <c r="B32" s="20" t="s">
        <v>54</v>
      </c>
      <c r="C32" s="42" t="str">
        <f>'3 - QA MD'!C34:D34</f>
        <v>PRESENTE</v>
      </c>
      <c r="D32" s="43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si="0"/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0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0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0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0"/>
        <v>0</v>
      </c>
    </row>
    <row r="38" spans="1:4" x14ac:dyDescent="0.25">
      <c r="A38" s="24">
        <v>20</v>
      </c>
      <c r="B38" s="26" t="s">
        <v>60</v>
      </c>
      <c r="C38" s="21">
        <v>733.97069999999997</v>
      </c>
      <c r="D38" s="21">
        <f t="shared" si="0"/>
        <v>0.42947577514934815</v>
      </c>
    </row>
    <row r="39" spans="1:4" x14ac:dyDescent="0.25">
      <c r="A39" s="24">
        <v>21</v>
      </c>
      <c r="B39" s="26" t="s">
        <v>61</v>
      </c>
      <c r="C39" s="21">
        <v>0</v>
      </c>
      <c r="D39" s="21">
        <f t="shared" si="0"/>
        <v>0</v>
      </c>
    </row>
    <row r="40" spans="1:4" x14ac:dyDescent="0.25">
      <c r="A40" s="24">
        <v>22</v>
      </c>
      <c r="B40" s="26" t="s">
        <v>62</v>
      </c>
      <c r="C40" s="21">
        <v>0</v>
      </c>
      <c r="D40" s="21">
        <f t="shared" si="0"/>
        <v>0</v>
      </c>
    </row>
    <row r="41" spans="1:4" x14ac:dyDescent="0.25">
      <c r="A41" s="24">
        <v>23</v>
      </c>
      <c r="B41" s="26" t="s">
        <v>63</v>
      </c>
      <c r="C41" s="21">
        <v>0</v>
      </c>
      <c r="D41" s="21">
        <f t="shared" si="0"/>
        <v>0</v>
      </c>
    </row>
    <row r="42" spans="1:4" x14ac:dyDescent="0.25">
      <c r="A42" s="24">
        <v>24</v>
      </c>
      <c r="B42" s="26" t="s">
        <v>64</v>
      </c>
      <c r="C42" s="21">
        <v>0</v>
      </c>
      <c r="D42" s="21">
        <f t="shared" si="0"/>
        <v>0</v>
      </c>
    </row>
    <row r="43" spans="1:4" x14ac:dyDescent="0.25">
      <c r="A43" s="24">
        <v>25</v>
      </c>
      <c r="B43" s="26" t="s">
        <v>65</v>
      </c>
      <c r="C43" s="21">
        <v>0</v>
      </c>
      <c r="D43" s="21">
        <f t="shared" si="0"/>
        <v>0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0"/>
        <v>0</v>
      </c>
    </row>
    <row r="45" spans="1:4" x14ac:dyDescent="0.25">
      <c r="A45" s="24">
        <v>27</v>
      </c>
      <c r="B45" s="26" t="s">
        <v>79</v>
      </c>
      <c r="C45" s="21">
        <v>0</v>
      </c>
      <c r="D45" s="21">
        <f t="shared" si="0"/>
        <v>0</v>
      </c>
    </row>
    <row r="46" spans="1:4" x14ac:dyDescent="0.25">
      <c r="A46" s="24">
        <v>28</v>
      </c>
      <c r="B46" s="26" t="s">
        <v>78</v>
      </c>
      <c r="C46" s="21">
        <v>0</v>
      </c>
      <c r="D46" s="21">
        <f t="shared" si="0"/>
        <v>0</v>
      </c>
    </row>
    <row r="47" spans="1:4" x14ac:dyDescent="0.25">
      <c r="A47" s="24">
        <v>29</v>
      </c>
      <c r="B47" s="26" t="s">
        <v>91</v>
      </c>
      <c r="C47" s="21">
        <v>0</v>
      </c>
      <c r="D47" s="21">
        <f t="shared" si="0"/>
        <v>0</v>
      </c>
    </row>
    <row r="48" spans="1:4" x14ac:dyDescent="0.25">
      <c r="A48" s="27"/>
      <c r="B48" s="28" t="s">
        <v>67</v>
      </c>
      <c r="C48" s="29">
        <v>170899.2084</v>
      </c>
      <c r="D48" s="29">
        <v>100</v>
      </c>
    </row>
  </sheetData>
  <mergeCells count="3">
    <mergeCell ref="C19:D19"/>
    <mergeCell ref="C32:D32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opLeftCell="A10" workbookViewId="0">
      <selection activeCell="F31" sqref="F31"/>
    </sheetView>
  </sheetViews>
  <sheetFormatPr defaultRowHeight="15" x14ac:dyDescent="0.25"/>
  <cols>
    <col min="2" max="2" width="72.5703125" bestFit="1" customWidth="1"/>
    <col min="3" max="3" width="12.85546875" customWidth="1"/>
    <col min="4" max="4" width="12.28515625" customWidth="1"/>
  </cols>
  <sheetData>
    <row r="1" spans="1:4" x14ac:dyDescent="0.25">
      <c r="A1" s="38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RIBEIRÃO DAS PEDRAS TRECHO 2</v>
      </c>
      <c r="B1" s="38"/>
      <c r="C1" s="38"/>
      <c r="D1" s="38"/>
    </row>
    <row r="2" spans="1:4" x14ac:dyDescent="0.25">
      <c r="A2" s="38"/>
      <c r="B2" s="38"/>
      <c r="C2" s="38"/>
      <c r="D2" s="38"/>
    </row>
    <row r="3" spans="1:4" x14ac:dyDescent="0.25">
      <c r="A3" s="33"/>
      <c r="B3" s="33"/>
      <c r="C3" s="33"/>
      <c r="D3" s="33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16" t="s">
        <v>8</v>
      </c>
      <c r="C5" s="4">
        <f>((57.4301+133.7021+84.3378)*3)</f>
        <v>826.41000000000008</v>
      </c>
      <c r="D5" s="4">
        <f>(C5*100)/$C$36</f>
        <v>0.43596995599837607</v>
      </c>
    </row>
    <row r="6" spans="1:4" x14ac:dyDescent="0.25">
      <c r="A6" s="2">
        <v>2</v>
      </c>
      <c r="B6" s="16" t="s">
        <v>9</v>
      </c>
      <c r="C6" s="4">
        <f>2160.8381 - C5</f>
        <v>1334.4280999999999</v>
      </c>
      <c r="D6" s="4">
        <f>(C6*100)/$C$36</f>
        <v>0.70397328207547882</v>
      </c>
    </row>
    <row r="7" spans="1:4" x14ac:dyDescent="0.25">
      <c r="A7" s="2">
        <v>3</v>
      </c>
      <c r="B7" s="16" t="s">
        <v>10</v>
      </c>
      <c r="C7" s="4">
        <v>96517.5245</v>
      </c>
      <c r="D7" s="4">
        <f>(C7*100)/$C$36</f>
        <v>50.91751177906508</v>
      </c>
    </row>
    <row r="8" spans="1:4" x14ac:dyDescent="0.25">
      <c r="A8" s="2" t="s">
        <v>11</v>
      </c>
      <c r="B8" s="16" t="s">
        <v>12</v>
      </c>
      <c r="C8" s="4">
        <v>37212.103199999998</v>
      </c>
      <c r="D8" s="4">
        <f>(C8*100)/$C$36</f>
        <v>19.631126190040082</v>
      </c>
    </row>
    <row r="9" spans="1:4" x14ac:dyDescent="0.25">
      <c r="A9" s="2" t="s">
        <v>13</v>
      </c>
      <c r="B9" s="16" t="s">
        <v>14</v>
      </c>
      <c r="C9" s="4">
        <f>C7-C8</f>
        <v>59305.421300000002</v>
      </c>
      <c r="D9" s="4">
        <f>(C9*100)/$C$36</f>
        <v>31.286385589024999</v>
      </c>
    </row>
    <row r="10" spans="1:4" x14ac:dyDescent="0.25">
      <c r="A10" s="2" t="s">
        <v>15</v>
      </c>
      <c r="B10" s="16" t="s">
        <v>16</v>
      </c>
      <c r="C10" s="39" t="s">
        <v>100</v>
      </c>
      <c r="D10" s="40"/>
    </row>
    <row r="11" spans="1:4" x14ac:dyDescent="0.25">
      <c r="A11" s="2">
        <v>4</v>
      </c>
      <c r="B11" s="16" t="s">
        <v>20</v>
      </c>
      <c r="C11" s="4">
        <v>0</v>
      </c>
      <c r="D11" s="4">
        <f>(C11*100)/$C$36</f>
        <v>0</v>
      </c>
    </row>
    <row r="12" spans="1:4" x14ac:dyDescent="0.25">
      <c r="A12" s="2">
        <v>5</v>
      </c>
      <c r="B12" s="3" t="s">
        <v>80</v>
      </c>
      <c r="C12" s="4">
        <f>C36-(C5+C6+C7+C11+C13+C14+C15+C17+C18+C19+C20+C21+C22+C23+C24+C25+C26+C27+C28+C29+C30+C31+C35)</f>
        <v>83844.62380000003</v>
      </c>
      <c r="D12" s="4">
        <f>(C12*100)/$C$36</f>
        <v>44.231963491228804</v>
      </c>
    </row>
    <row r="13" spans="1:4" x14ac:dyDescent="0.25">
      <c r="A13" s="2">
        <v>6</v>
      </c>
      <c r="B13" s="16" t="s">
        <v>24</v>
      </c>
      <c r="C13" s="4">
        <v>0</v>
      </c>
      <c r="D13" s="4">
        <f>(C13*100)/$C$36</f>
        <v>0</v>
      </c>
    </row>
    <row r="14" spans="1:4" x14ac:dyDescent="0.25">
      <c r="A14" s="2">
        <v>7</v>
      </c>
      <c r="B14" s="16" t="s">
        <v>25</v>
      </c>
      <c r="C14" s="4">
        <v>0</v>
      </c>
      <c r="D14" s="4">
        <f>(C14*100)/$C$36</f>
        <v>0</v>
      </c>
    </row>
    <row r="15" spans="1:4" x14ac:dyDescent="0.25">
      <c r="A15" s="2">
        <v>8</v>
      </c>
      <c r="B15" s="16" t="s">
        <v>27</v>
      </c>
      <c r="C15" s="4">
        <v>0</v>
      </c>
      <c r="D15" s="4">
        <f>(C15*100)/$C$36</f>
        <v>0</v>
      </c>
    </row>
    <row r="16" spans="1:4" x14ac:dyDescent="0.25">
      <c r="A16" s="15">
        <v>9</v>
      </c>
      <c r="B16" s="5" t="s">
        <v>28</v>
      </c>
      <c r="C16" s="39"/>
      <c r="D16" s="40"/>
    </row>
    <row r="17" spans="1:4" x14ac:dyDescent="0.25">
      <c r="A17" s="14" t="s">
        <v>81</v>
      </c>
      <c r="B17" s="16" t="s">
        <v>34</v>
      </c>
      <c r="C17" s="4">
        <v>0</v>
      </c>
      <c r="D17" s="4">
        <f t="shared" ref="D17:D36" si="0">(C17*100)/$C$36</f>
        <v>0</v>
      </c>
    </row>
    <row r="18" spans="1:4" x14ac:dyDescent="0.25">
      <c r="A18" s="14" t="s">
        <v>82</v>
      </c>
      <c r="B18" s="16" t="s">
        <v>36</v>
      </c>
      <c r="C18" s="4">
        <v>0</v>
      </c>
      <c r="D18" s="4">
        <f t="shared" si="0"/>
        <v>0</v>
      </c>
    </row>
    <row r="19" spans="1:4" x14ac:dyDescent="0.25">
      <c r="A19" s="14" t="s">
        <v>83</v>
      </c>
      <c r="B19" s="16" t="s">
        <v>38</v>
      </c>
      <c r="C19" s="4">
        <v>0</v>
      </c>
      <c r="D19" s="4">
        <f t="shared" si="0"/>
        <v>0</v>
      </c>
    </row>
    <row r="20" spans="1:4" x14ac:dyDescent="0.25">
      <c r="A20" s="14" t="s">
        <v>84</v>
      </c>
      <c r="B20" s="16" t="s">
        <v>40</v>
      </c>
      <c r="C20" s="4">
        <v>0</v>
      </c>
      <c r="D20" s="4">
        <f t="shared" si="0"/>
        <v>0</v>
      </c>
    </row>
    <row r="21" spans="1:4" x14ac:dyDescent="0.25">
      <c r="A21" s="14" t="s">
        <v>85</v>
      </c>
      <c r="B21" s="16" t="s">
        <v>44</v>
      </c>
      <c r="C21" s="4">
        <v>0</v>
      </c>
      <c r="D21" s="4">
        <f t="shared" si="0"/>
        <v>0</v>
      </c>
    </row>
    <row r="22" spans="1:4" x14ac:dyDescent="0.25">
      <c r="A22" s="14">
        <v>10</v>
      </c>
      <c r="B22" s="16" t="s">
        <v>86</v>
      </c>
      <c r="C22" s="4">
        <v>0</v>
      </c>
      <c r="D22" s="4">
        <f t="shared" si="0"/>
        <v>0</v>
      </c>
    </row>
    <row r="23" spans="1:4" x14ac:dyDescent="0.25">
      <c r="A23" s="14">
        <v>11</v>
      </c>
      <c r="B23" s="16" t="s">
        <v>53</v>
      </c>
      <c r="C23" s="4">
        <v>163.50020000000001</v>
      </c>
      <c r="D23" s="4">
        <f t="shared" si="0"/>
        <v>8.6254008300632456E-2</v>
      </c>
    </row>
    <row r="24" spans="1:4" x14ac:dyDescent="0.25">
      <c r="A24" s="14">
        <v>12</v>
      </c>
      <c r="B24" s="16" t="s">
        <v>55</v>
      </c>
      <c r="C24" s="4">
        <v>0</v>
      </c>
      <c r="D24" s="4">
        <f t="shared" si="0"/>
        <v>0</v>
      </c>
    </row>
    <row r="25" spans="1:4" x14ac:dyDescent="0.25">
      <c r="A25" s="14">
        <v>13</v>
      </c>
      <c r="B25" s="16" t="s">
        <v>61</v>
      </c>
      <c r="C25" s="4">
        <v>0</v>
      </c>
      <c r="D25" s="4">
        <f t="shared" si="0"/>
        <v>0</v>
      </c>
    </row>
    <row r="26" spans="1:4" x14ac:dyDescent="0.25">
      <c r="A26" s="14">
        <v>14</v>
      </c>
      <c r="B26" s="16" t="s">
        <v>62</v>
      </c>
      <c r="C26" s="4">
        <v>0</v>
      </c>
      <c r="D26" s="4">
        <f t="shared" si="0"/>
        <v>0</v>
      </c>
    </row>
    <row r="27" spans="1:4" x14ac:dyDescent="0.25">
      <c r="A27" s="14">
        <v>15</v>
      </c>
      <c r="B27" s="16" t="s">
        <v>63</v>
      </c>
      <c r="C27" s="4">
        <v>0</v>
      </c>
      <c r="D27" s="4">
        <f t="shared" si="0"/>
        <v>0</v>
      </c>
    </row>
    <row r="28" spans="1:4" x14ac:dyDescent="0.25">
      <c r="A28" s="14">
        <v>16</v>
      </c>
      <c r="B28" s="16" t="s">
        <v>65</v>
      </c>
      <c r="C28" s="4">
        <v>0</v>
      </c>
      <c r="D28" s="4">
        <f t="shared" si="0"/>
        <v>0</v>
      </c>
    </row>
    <row r="29" spans="1:4" x14ac:dyDescent="0.25">
      <c r="A29" s="14">
        <v>17</v>
      </c>
      <c r="B29" s="16" t="s">
        <v>75</v>
      </c>
      <c r="C29" s="4">
        <v>0</v>
      </c>
      <c r="D29" s="4">
        <f t="shared" si="0"/>
        <v>0</v>
      </c>
    </row>
    <row r="30" spans="1:4" x14ac:dyDescent="0.25">
      <c r="A30" s="14">
        <v>18</v>
      </c>
      <c r="B30" s="16" t="s">
        <v>76</v>
      </c>
      <c r="C30" s="4">
        <v>0</v>
      </c>
      <c r="D30" s="4">
        <f t="shared" si="0"/>
        <v>0</v>
      </c>
    </row>
    <row r="31" spans="1:4" x14ac:dyDescent="0.25">
      <c r="A31" s="14">
        <v>19</v>
      </c>
      <c r="B31" s="16" t="s">
        <v>77</v>
      </c>
      <c r="C31" s="4">
        <v>4623.3921</v>
      </c>
      <c r="D31" s="4">
        <f t="shared" si="0"/>
        <v>2.4390557355310793</v>
      </c>
    </row>
    <row r="32" spans="1:4" x14ac:dyDescent="0.25">
      <c r="A32" s="14">
        <v>20</v>
      </c>
      <c r="B32" s="16" t="s">
        <v>92</v>
      </c>
      <c r="C32" s="4">
        <v>0</v>
      </c>
      <c r="D32" s="4">
        <f t="shared" si="0"/>
        <v>0</v>
      </c>
    </row>
    <row r="33" spans="1:4" x14ac:dyDescent="0.25">
      <c r="A33" s="14">
        <v>21</v>
      </c>
      <c r="B33" s="16" t="s">
        <v>78</v>
      </c>
      <c r="C33" s="4">
        <v>0</v>
      </c>
      <c r="D33" s="4">
        <f t="shared" si="0"/>
        <v>0</v>
      </c>
    </row>
    <row r="34" spans="1:4" x14ac:dyDescent="0.25">
      <c r="A34" s="14">
        <v>22</v>
      </c>
      <c r="B34" s="16" t="s">
        <v>54</v>
      </c>
      <c r="C34" s="39" t="s">
        <v>70</v>
      </c>
      <c r="D34" s="40"/>
    </row>
    <row r="35" spans="1:4" x14ac:dyDescent="0.25">
      <c r="A35" s="14">
        <v>23</v>
      </c>
      <c r="B35" s="16" t="s">
        <v>60</v>
      </c>
      <c r="C35" s="4">
        <v>2246.7613000000001</v>
      </c>
      <c r="D35" s="4">
        <f t="shared" si="0"/>
        <v>1.1852717478005519</v>
      </c>
    </row>
    <row r="36" spans="1:4" x14ac:dyDescent="0.25">
      <c r="A36" s="6"/>
      <c r="B36" s="7" t="s">
        <v>87</v>
      </c>
      <c r="C36" s="8">
        <v>189556.64</v>
      </c>
      <c r="D36" s="8">
        <f t="shared" si="0"/>
        <v>99.999999999999986</v>
      </c>
    </row>
    <row r="37" spans="1:4" x14ac:dyDescent="0.25">
      <c r="A37" s="6"/>
      <c r="B37" s="7" t="s">
        <v>88</v>
      </c>
      <c r="C37" s="8">
        <v>613273.11</v>
      </c>
      <c r="D37" s="8">
        <f>(C37*100)/$C$38</f>
        <v>76.388936757762153</v>
      </c>
    </row>
    <row r="38" spans="1:4" x14ac:dyDescent="0.25">
      <c r="A38" s="6"/>
      <c r="B38" s="7" t="s">
        <v>89</v>
      </c>
      <c r="C38" s="8">
        <f>C36+C37</f>
        <v>802829.75</v>
      </c>
      <c r="D38" s="8">
        <f>(C38*100)/$C$38</f>
        <v>100</v>
      </c>
    </row>
    <row r="40" spans="1:4" ht="15.75" thickBot="1" x14ac:dyDescent="0.3"/>
    <row r="41" spans="1:4" x14ac:dyDescent="0.25">
      <c r="B41" s="34" t="s">
        <v>90</v>
      </c>
    </row>
    <row r="42" spans="1:4" x14ac:dyDescent="0.25">
      <c r="B42" s="35" t="s">
        <v>71</v>
      </c>
    </row>
    <row r="43" spans="1:4" x14ac:dyDescent="0.25">
      <c r="B43" s="36" t="s">
        <v>95</v>
      </c>
    </row>
    <row r="44" spans="1:4" x14ac:dyDescent="0.25">
      <c r="B44" s="36" t="s">
        <v>96</v>
      </c>
    </row>
    <row r="45" spans="1:4" x14ac:dyDescent="0.25">
      <c r="B45" s="36" t="s">
        <v>97</v>
      </c>
    </row>
    <row r="46" spans="1:4" x14ac:dyDescent="0.25">
      <c r="B46" s="36" t="s">
        <v>98</v>
      </c>
    </row>
    <row r="47" spans="1:4" x14ac:dyDescent="0.25">
      <c r="B47" s="36" t="s">
        <v>74</v>
      </c>
    </row>
    <row r="48" spans="1:4" x14ac:dyDescent="0.25">
      <c r="B48" s="36" t="s">
        <v>93</v>
      </c>
    </row>
    <row r="49" spans="2:2" x14ac:dyDescent="0.25">
      <c r="B49" s="36" t="s">
        <v>72</v>
      </c>
    </row>
    <row r="50" spans="2:2" x14ac:dyDescent="0.25">
      <c r="B50" s="36" t="s">
        <v>73</v>
      </c>
    </row>
    <row r="51" spans="2:2" ht="15.75" thickBot="1" x14ac:dyDescent="0.3">
      <c r="B51" s="37" t="s">
        <v>94</v>
      </c>
    </row>
  </sheetData>
  <mergeCells count="4">
    <mergeCell ref="A1:D2"/>
    <mergeCell ref="C10:D10"/>
    <mergeCell ref="C16:D16"/>
    <mergeCell ref="C34:D3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2021-02-15T17:25:24Z</dcterms:modified>
</cp:coreProperties>
</file>