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9" i="1"/>
  <c r="D6" i="1"/>
  <c r="D7" i="1"/>
  <c r="D8" i="1"/>
  <c r="D5" i="1"/>
  <c r="G54" i="1"/>
  <c r="C53" i="1"/>
  <c r="C54" i="1"/>
  <c r="C52" i="1"/>
  <c r="D48" i="2"/>
  <c r="C48" i="2"/>
  <c r="C51" i="1"/>
  <c r="C50" i="1"/>
  <c r="C38" i="1"/>
  <c r="C39" i="1"/>
  <c r="C40" i="1"/>
  <c r="C41" i="1"/>
  <c r="C42" i="1"/>
  <c r="C43" i="1"/>
  <c r="C44" i="1"/>
  <c r="C45" i="1"/>
  <c r="C46" i="1"/>
  <c r="C47" i="1"/>
  <c r="C48" i="1"/>
  <c r="C49" i="1"/>
  <c r="C37" i="1"/>
  <c r="C35" i="1"/>
  <c r="C24" i="1"/>
  <c r="C25" i="1"/>
  <c r="C26" i="1"/>
  <c r="C27" i="1"/>
  <c r="C28" i="1"/>
  <c r="C29" i="1"/>
  <c r="C30" i="1"/>
  <c r="C31" i="1"/>
  <c r="C32" i="1"/>
  <c r="C33" i="1"/>
  <c r="C34" i="1"/>
  <c r="C23" i="1"/>
  <c r="C12" i="1"/>
  <c r="C13" i="1"/>
  <c r="C14" i="1"/>
  <c r="C15" i="1"/>
  <c r="C16" i="1"/>
  <c r="C18" i="1"/>
  <c r="C19" i="1"/>
  <c r="C20" i="1"/>
  <c r="C21" i="1"/>
  <c r="C11" i="1"/>
  <c r="C10" i="1"/>
  <c r="C6" i="1"/>
  <c r="C7" i="1"/>
  <c r="C8" i="1"/>
  <c r="C9" i="1"/>
  <c r="C5" i="1"/>
  <c r="K6" i="1"/>
  <c r="C55" i="1"/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F16" i="1"/>
  <c r="G16" i="1" s="1"/>
  <c r="F15" i="1"/>
  <c r="G15" i="1" s="1"/>
  <c r="G14" i="1"/>
  <c r="G13" i="1"/>
  <c r="G12" i="1"/>
  <c r="F11" i="1"/>
  <c r="G11" i="1" s="1"/>
  <c r="G9" i="1"/>
  <c r="G8" i="1"/>
  <c r="G7" i="1"/>
  <c r="G6" i="1"/>
  <c r="G5" i="1"/>
  <c r="C21" i="2" l="1"/>
  <c r="C32" i="2" l="1"/>
  <c r="C36" i="1" s="1"/>
  <c r="C29" i="2"/>
  <c r="C20" i="2"/>
  <c r="C10" i="2"/>
  <c r="C4" i="2"/>
  <c r="C3" i="2"/>
  <c r="C49" i="2" l="1"/>
  <c r="D34" i="2" l="1"/>
  <c r="D42" i="2"/>
  <c r="D22" i="2"/>
  <c r="D30" i="2"/>
  <c r="D9" i="2"/>
  <c r="D18" i="2"/>
  <c r="D35" i="2"/>
  <c r="D43" i="2"/>
  <c r="D23" i="2"/>
  <c r="D31" i="2"/>
  <c r="D10" i="2"/>
  <c r="D3" i="2"/>
  <c r="D45" i="2"/>
  <c r="D25" i="2"/>
  <c r="D4" i="2"/>
  <c r="D12" i="2"/>
  <c r="D46" i="2"/>
  <c r="D26" i="2"/>
  <c r="D5" i="2"/>
  <c r="D13" i="2"/>
  <c r="D6" i="2"/>
  <c r="D40" i="2"/>
  <c r="D7" i="2"/>
  <c r="D41" i="2"/>
  <c r="D8" i="2"/>
  <c r="D36" i="2"/>
  <c r="D44" i="2"/>
  <c r="D24" i="2"/>
  <c r="D20" i="2"/>
  <c r="D11" i="2"/>
  <c r="D33" i="2"/>
  <c r="D29" i="2"/>
  <c r="D37" i="2"/>
  <c r="D38" i="2"/>
  <c r="D39" i="2"/>
  <c r="D47" i="2"/>
  <c r="D27" i="2"/>
  <c r="D15" i="2"/>
  <c r="D28" i="2"/>
  <c r="D16" i="2"/>
  <c r="D21" i="2"/>
  <c r="D17" i="2"/>
  <c r="C14" i="2"/>
  <c r="C12" i="3"/>
  <c r="D14" i="2" l="1"/>
  <c r="C17" i="1"/>
  <c r="G17" i="1" s="1"/>
  <c r="G55" i="1" s="1"/>
  <c r="D34" i="3"/>
  <c r="C6" i="3"/>
  <c r="C5" i="3"/>
  <c r="C38" i="3" l="1"/>
  <c r="C9" i="3"/>
  <c r="D38" i="3" l="1"/>
  <c r="D37" i="3"/>
  <c r="D26" i="3"/>
  <c r="D30" i="3"/>
  <c r="D19" i="3" l="1"/>
  <c r="D29" i="3"/>
  <c r="D32" i="3"/>
  <c r="D21" i="3"/>
  <c r="D25" i="3"/>
  <c r="D18" i="3"/>
  <c r="D33" i="3"/>
  <c r="D24" i="3"/>
  <c r="D31" i="3"/>
  <c r="D27" i="3"/>
  <c r="D23" i="3"/>
  <c r="D22" i="3"/>
  <c r="D36" i="3"/>
  <c r="D20" i="3"/>
  <c r="D17" i="3"/>
  <c r="D13" i="3"/>
  <c r="D14" i="3"/>
  <c r="D15" i="3"/>
  <c r="D11" i="3"/>
  <c r="D7" i="3"/>
  <c r="D8" i="3"/>
  <c r="D28" i="3"/>
  <c r="D9" i="3"/>
  <c r="D6" i="3"/>
  <c r="A1" i="3"/>
  <c r="D5" i="3" l="1"/>
  <c r="D12" i="3"/>
  <c r="A1" i="2"/>
</calcChain>
</file>

<file path=xl/sharedStrings.xml><?xml version="1.0" encoding="utf-8"?>
<sst xmlns="http://schemas.openxmlformats.org/spreadsheetml/2006/main" count="198" uniqueCount="92">
  <si>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</si>
  <si>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</si>
  <si>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</si>
  <si>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</si>
  <si>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</si>
  <si>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</si>
  <si>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</si>
  <si>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</si>
  <si>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</si>
  <si>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</si>
  <si>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</si>
  <si>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</si>
  <si>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</si>
  <si>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</si>
  <si>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</si>
  <si>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</si>
  <si>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</si>
  <si>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</si>
  <si>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</si>
  <si>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</si>
  <si>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</si>
  <si>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</si>
  <si>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</si>
  <si>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</si>
  <si>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</si>
  <si>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</si>
  <si>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</si>
  <si>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</si>
  <si>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</si>
  <si>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</si>
  <si>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</si>
  <si>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</si>
  <si>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</si>
  <si>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</si>
  <si>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</si>
  <si>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</si>
  <si>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</si>
  <si>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</si>
  <si>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</si>
  <si>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</si>
  <si>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</si>
  <si>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</si>
  <si>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</si>
  <si>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</si>
  <si>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</si>
  <si>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</si>
  <si>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</si>
  <si>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</si>
  <si>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</si>
  <si>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</si>
  <si>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</si>
  <si>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</si>
  <si>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</si>
  <si>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</si>
  <si>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</si>
  <si>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</si>
  <si>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</si>
  <si>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</si>
  <si>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</si>
  <si>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</si>
  <si>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</si>
  <si>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</si>
  <si>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</si>
  <si>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</si>
  <si>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</si>
  <si>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</si>
  <si>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</si>
  <si>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</si>
  <si>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</si>
  <si>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</si>
  <si>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</si>
  <si>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</si>
  <si>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</si>
  <si>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</si>
  <si>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</si>
  <si>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</si>
  <si>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</si>
  <si>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</si>
  <si>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</si>
  <si>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</si>
  <si>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</si>
  <si>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</si>
  <si>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</si>
  <si>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</si>
  <si>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TERRA PRETA</t>
  </si>
  <si>
    <t>EQUIPAMENTO PÚBLICO INSTITUCIONAL (DUTO)</t>
  </si>
  <si>
    <t>-</t>
  </si>
  <si>
    <t>AUSENTE</t>
  </si>
  <si>
    <t>EQUIPAMENTO PÚBLICO INSTITUCIONAL (ESTAÇÃO ELEVATÓRIA DE ESGOTO)</t>
  </si>
  <si>
    <t>EDIFICAÇÕES = CENTRO COMUNITARIO, BANHEIROS, VESTIÁRIOS, ANFITEATRO E CENTRO CULTURAL</t>
  </si>
  <si>
    <t>DOMINIALIDADE (ÁREA PÚBLICA)</t>
  </si>
  <si>
    <t>ÁREA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</si>
</sst>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zoomScaleNormal="100" workbookViewId="0">
      <selection activeCell="D27" sqref="D27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2" t="s">
        <v>84</v>
      </c>
      <c r="B1" s="32"/>
      <c r="C1" s="32"/>
      <c r="D1" s="32"/>
      <c r="E1" s="32"/>
      <c r="F1" s="32"/>
      <c r="G1" s="32"/>
    </row>
    <row r="2" spans="1:11" x14ac:dyDescent="0.25">
      <c r="A2" s="32"/>
      <c r="B2" s="32"/>
      <c r="C2" s="32"/>
      <c r="D2" s="32"/>
      <c r="E2" s="32"/>
      <c r="F2" s="32"/>
      <c r="G2" s="32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9" t="s">
        <v>90</v>
      </c>
      <c r="K4" s="39"/>
    </row>
    <row r="5" spans="1:11" x14ac:dyDescent="0.25">
      <c r="A5" s="2">
        <v>1</v>
      </c>
      <c r="B5" s="3" t="s">
        <v>8</v>
      </c>
      <c r="C5" s="4">
        <f>'2 - QA PGI'!C3</f>
        <v>5356.2267000000002</v>
      </c>
      <c r="D5" s="4">
        <f>(100*C5)/$C$55</f>
        <v>2.7059299035186868</v>
      </c>
      <c r="E5" s="30"/>
      <c r="F5" s="4"/>
      <c r="G5" s="4">
        <f>E5*C5</f>
        <v>0</v>
      </c>
      <c r="J5" s="40" t="s">
        <v>91</v>
      </c>
      <c r="K5" s="40" t="s">
        <v>4</v>
      </c>
    </row>
    <row r="6" spans="1:11" x14ac:dyDescent="0.25">
      <c r="A6" s="2">
        <v>2</v>
      </c>
      <c r="B6" s="3" t="s">
        <v>9</v>
      </c>
      <c r="C6" s="4">
        <f>'2 - QA PGI'!C4</f>
        <v>8933.2656999999999</v>
      </c>
      <c r="D6" s="4">
        <f t="shared" ref="D6:D8" si="0">(100*C6)/$C$55</f>
        <v>4.513026081160417</v>
      </c>
      <c r="E6" s="30"/>
      <c r="F6" s="4"/>
      <c r="G6" s="4">
        <f t="shared" ref="G6:G9" si="1">E6*C6</f>
        <v>0</v>
      </c>
      <c r="J6" s="41">
        <v>74106.559999999998</v>
      </c>
      <c r="K6" s="41">
        <f>(100*J6)/C55</f>
        <v>37.438138447519734</v>
      </c>
    </row>
    <row r="7" spans="1:11" x14ac:dyDescent="0.25">
      <c r="A7" s="2">
        <v>3</v>
      </c>
      <c r="B7" s="3" t="s">
        <v>10</v>
      </c>
      <c r="C7" s="4">
        <f>'2 - QA PGI'!C5</f>
        <v>0</v>
      </c>
      <c r="D7" s="4">
        <f t="shared" si="0"/>
        <v>0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0</v>
      </c>
      <c r="D8" s="4">
        <f t="shared" si="0"/>
        <v>0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0</v>
      </c>
      <c r="D9" s="4">
        <f>(100*C9)/$C$55</f>
        <v>0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3" t="str">
        <f>'3 - QA MD'!C10:D10</f>
        <v>-</v>
      </c>
      <c r="D10" s="34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76630.822100000005</v>
      </c>
      <c r="D11" s="4">
        <f>(100*C11)/$C$55</f>
        <v>38.713378776818885</v>
      </c>
      <c r="E11" s="30"/>
      <c r="F11" s="4">
        <f>C11/4</f>
        <v>19157.705525000001</v>
      </c>
      <c r="G11" s="4">
        <f>F11*40</f>
        <v>766308.22100000002</v>
      </c>
    </row>
    <row r="12" spans="1:11" x14ac:dyDescent="0.25">
      <c r="A12" s="2" t="s">
        <v>18</v>
      </c>
      <c r="B12" s="3" t="s">
        <v>12</v>
      </c>
      <c r="C12" s="4">
        <f>'2 - QA PGI'!C9</f>
        <v>66416.324900000007</v>
      </c>
      <c r="D12" s="4">
        <f t="shared" ref="D12:D54" si="2">(100*C12)/$C$55</f>
        <v>33.553083111422964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10214.497199999998</v>
      </c>
      <c r="D13" s="4">
        <f t="shared" si="2"/>
        <v>5.1602956653959193</v>
      </c>
      <c r="E13" s="30"/>
      <c r="F13" s="4"/>
      <c r="G13" s="4">
        <f t="shared" ref="G13:G14" si="3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2"/>
        <v>0</v>
      </c>
      <c r="E14" s="30"/>
      <c r="F14" s="4"/>
      <c r="G14" s="4">
        <f t="shared" si="3"/>
        <v>0</v>
      </c>
    </row>
    <row r="15" spans="1:11" x14ac:dyDescent="0.25">
      <c r="A15" s="2">
        <v>6</v>
      </c>
      <c r="B15" s="3" t="s">
        <v>21</v>
      </c>
      <c r="C15" s="4">
        <f>'2 - QA PGI'!C12</f>
        <v>9954.9649000000009</v>
      </c>
      <c r="D15" s="4">
        <f t="shared" si="2"/>
        <v>5.0291816833273533</v>
      </c>
      <c r="E15" s="30"/>
      <c r="F15" s="4">
        <f>C15/36</f>
        <v>276.52680277777779</v>
      </c>
      <c r="G15" s="4">
        <f>F15*96.11</f>
        <v>26576.991014972224</v>
      </c>
    </row>
    <row r="16" spans="1:11" x14ac:dyDescent="0.25">
      <c r="A16" s="2">
        <v>7</v>
      </c>
      <c r="B16" s="3" t="s">
        <v>22</v>
      </c>
      <c r="C16" s="4">
        <f>'2 - QA PGI'!C13</f>
        <v>1734.7973999999999</v>
      </c>
      <c r="D16" s="4">
        <f t="shared" si="2"/>
        <v>0.87640804322312726</v>
      </c>
      <c r="E16" s="30"/>
      <c r="F16" s="4">
        <f>C16/36</f>
        <v>48.188816666666668</v>
      </c>
      <c r="G16" s="4">
        <f>F16*96.11</f>
        <v>4631.4271698333332</v>
      </c>
    </row>
    <row r="17" spans="1:7" x14ac:dyDescent="0.25">
      <c r="A17" s="2">
        <v>8</v>
      </c>
      <c r="B17" s="3" t="s">
        <v>23</v>
      </c>
      <c r="C17" s="4">
        <f>'2 - QA PGI'!C14</f>
        <v>52881.235849999968</v>
      </c>
      <c r="D17" s="4">
        <f t="shared" si="2"/>
        <v>26.715246653309006</v>
      </c>
      <c r="E17" s="30">
        <v>4</v>
      </c>
      <c r="F17" s="4"/>
      <c r="G17" s="4">
        <f>E17*C17</f>
        <v>211524.94339999987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2"/>
        <v>0</v>
      </c>
      <c r="E18" s="30"/>
      <c r="F18" s="4"/>
      <c r="G18" s="4">
        <f t="shared" ref="G18:G21" si="4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6474.1907000000001</v>
      </c>
      <c r="D19" s="4">
        <f t="shared" si="2"/>
        <v>3.2707178387749307</v>
      </c>
      <c r="E19" s="30">
        <v>69.790000000000006</v>
      </c>
      <c r="F19" s="4"/>
      <c r="G19" s="4">
        <f t="shared" si="4"/>
        <v>451833.76895300002</v>
      </c>
    </row>
    <row r="20" spans="1:7" x14ac:dyDescent="0.25">
      <c r="A20" s="2">
        <v>11</v>
      </c>
      <c r="B20" s="3" t="s">
        <v>26</v>
      </c>
      <c r="C20" s="4">
        <f>'2 - QA PGI'!C17</f>
        <v>1795.6786999999999</v>
      </c>
      <c r="D20" s="4">
        <f t="shared" si="2"/>
        <v>0.90716486877628988</v>
      </c>
      <c r="E20" s="30"/>
      <c r="F20" s="4"/>
      <c r="G20" s="4">
        <f t="shared" si="4"/>
        <v>0</v>
      </c>
    </row>
    <row r="21" spans="1:7" x14ac:dyDescent="0.25">
      <c r="A21" s="2">
        <v>12</v>
      </c>
      <c r="B21" s="3" t="s">
        <v>27</v>
      </c>
      <c r="C21" s="4">
        <f>'2 - QA PGI'!C18</f>
        <v>1744.5652</v>
      </c>
      <c r="D21" s="4">
        <f t="shared" si="2"/>
        <v>0.88134267045083392</v>
      </c>
      <c r="E21" s="30">
        <v>162.13</v>
      </c>
      <c r="F21" s="4"/>
      <c r="G21" s="4">
        <f t="shared" si="4"/>
        <v>282846.35587600002</v>
      </c>
    </row>
    <row r="22" spans="1:7" x14ac:dyDescent="0.25">
      <c r="A22" s="15">
        <v>13</v>
      </c>
      <c r="B22" s="5" t="s">
        <v>28</v>
      </c>
      <c r="C22" s="33"/>
      <c r="D22" s="34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393.45125000000002</v>
      </c>
      <c r="D23" s="4">
        <f t="shared" si="2"/>
        <v>0.19876893988669422</v>
      </c>
      <c r="E23" s="30">
        <v>83.14</v>
      </c>
      <c r="F23" s="4"/>
      <c r="G23" s="4">
        <f>E23*C23</f>
        <v>32711.536925</v>
      </c>
    </row>
    <row r="24" spans="1:7" x14ac:dyDescent="0.25">
      <c r="A24" s="14" t="s">
        <v>31</v>
      </c>
      <c r="B24" s="3" t="s">
        <v>32</v>
      </c>
      <c r="C24" s="4">
        <f>'2 - QA PGI'!C21</f>
        <v>22818.621800000001</v>
      </c>
      <c r="D24" s="4">
        <f t="shared" si="2"/>
        <v>11.527815110160182</v>
      </c>
      <c r="E24" s="30">
        <v>121.19</v>
      </c>
      <c r="F24" s="4"/>
      <c r="G24" s="4">
        <f t="shared" ref="G24:G35" si="5">E24*C24</f>
        <v>2765388.7759420001</v>
      </c>
    </row>
    <row r="25" spans="1:7" x14ac:dyDescent="0.25">
      <c r="A25" s="14" t="s">
        <v>33</v>
      </c>
      <c r="B25" s="3" t="s">
        <v>34</v>
      </c>
      <c r="C25" s="4">
        <f>'2 - QA PGI'!C22</f>
        <v>806.1</v>
      </c>
      <c r="D25" s="4">
        <f t="shared" si="2"/>
        <v>0.40723632837019635</v>
      </c>
      <c r="E25" s="30">
        <v>202.54</v>
      </c>
      <c r="F25" s="4"/>
      <c r="G25" s="4">
        <f t="shared" si="5"/>
        <v>163267.49400000001</v>
      </c>
    </row>
    <row r="26" spans="1:7" x14ac:dyDescent="0.25">
      <c r="A26" s="14" t="s">
        <v>35</v>
      </c>
      <c r="B26" s="3" t="s">
        <v>36</v>
      </c>
      <c r="C26" s="4">
        <f>'2 - QA PGI'!C23</f>
        <v>5234.4675999999999</v>
      </c>
      <c r="D26" s="4">
        <f t="shared" si="2"/>
        <v>2.6444180205889514</v>
      </c>
      <c r="E26" s="30">
        <v>1433.26</v>
      </c>
      <c r="F26" s="4"/>
      <c r="G26" s="4">
        <f t="shared" si="5"/>
        <v>7502353.0323759997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2"/>
        <v>0.26312660199956522</v>
      </c>
      <c r="E27" s="30">
        <v>183.86</v>
      </c>
      <c r="F27" s="4"/>
      <c r="G27" s="4">
        <f t="shared" si="5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2"/>
        <v>0.10103866229256826</v>
      </c>
      <c r="E28" s="30">
        <v>744.43</v>
      </c>
      <c r="F28" s="4"/>
      <c r="G28" s="4">
        <f t="shared" si="5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409.75259999999997</v>
      </c>
      <c r="D29" s="4">
        <f t="shared" si="2"/>
        <v>0.20700427287450901</v>
      </c>
      <c r="E29" s="30">
        <v>146.11000000000001</v>
      </c>
      <c r="F29" s="4"/>
      <c r="G29" s="4">
        <f t="shared" si="5"/>
        <v>59868.952386000004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2"/>
        <v>0</v>
      </c>
      <c r="E30" s="30"/>
      <c r="F30" s="4"/>
      <c r="G30" s="4">
        <f t="shared" si="5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2"/>
        <v>0</v>
      </c>
      <c r="E31" s="30">
        <v>113.68</v>
      </c>
      <c r="F31" s="4"/>
      <c r="G31" s="4">
        <f t="shared" si="5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288</v>
      </c>
      <c r="D32" s="4">
        <f t="shared" si="2"/>
        <v>0.14549567370129829</v>
      </c>
      <c r="E32" s="30">
        <v>263.77999999999997</v>
      </c>
      <c r="F32" s="4"/>
      <c r="G32" s="4">
        <f t="shared" si="5"/>
        <v>75968.639999999985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2"/>
        <v>0</v>
      </c>
      <c r="E33" s="30">
        <v>147.88</v>
      </c>
      <c r="F33" s="4"/>
      <c r="G33" s="4">
        <f t="shared" si="5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2"/>
        <v>0</v>
      </c>
      <c r="E34" s="30">
        <v>264.14</v>
      </c>
      <c r="F34" s="4"/>
      <c r="G34" s="4">
        <f t="shared" si="5"/>
        <v>0</v>
      </c>
    </row>
    <row r="35" spans="1:7" x14ac:dyDescent="0.25">
      <c r="A35" s="14">
        <v>14</v>
      </c>
      <c r="B35" s="3" t="s">
        <v>53</v>
      </c>
      <c r="C35" s="4">
        <f>'3 - QA MD'!C23</f>
        <v>814.8365</v>
      </c>
      <c r="D35" s="4">
        <f t="shared" si="2"/>
        <v>0.41164994973579144</v>
      </c>
      <c r="E35" s="30"/>
      <c r="F35" s="4"/>
      <c r="G35" s="4">
        <f t="shared" si="5"/>
        <v>0</v>
      </c>
    </row>
    <row r="36" spans="1:7" x14ac:dyDescent="0.25">
      <c r="A36" s="14">
        <v>15</v>
      </c>
      <c r="B36" s="3" t="s">
        <v>54</v>
      </c>
      <c r="C36" s="33" t="str">
        <f>'2 - QA PGI'!C32:D32</f>
        <v>AUSENTE</v>
      </c>
      <c r="D36" s="34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2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2"/>
        <v>0</v>
      </c>
      <c r="E38" s="30"/>
      <c r="F38" s="4"/>
      <c r="G38" s="4">
        <f t="shared" ref="G38:G54" si="6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2"/>
        <v>0</v>
      </c>
      <c r="E39" s="30"/>
      <c r="F39" s="4"/>
      <c r="G39" s="4">
        <f t="shared" si="6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2"/>
        <v>0</v>
      </c>
      <c r="E40" s="30"/>
      <c r="F40" s="4"/>
      <c r="G40" s="4">
        <f t="shared" si="6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2"/>
        <v>0</v>
      </c>
      <c r="E41" s="30"/>
      <c r="F41" s="4"/>
      <c r="G41" s="4">
        <f t="shared" si="6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2"/>
        <v>0</v>
      </c>
      <c r="E42" s="30"/>
      <c r="F42" s="4"/>
      <c r="G42" s="4">
        <f t="shared" si="6"/>
        <v>0</v>
      </c>
    </row>
    <row r="43" spans="1:7" x14ac:dyDescent="0.25">
      <c r="A43" s="14">
        <v>20</v>
      </c>
      <c r="B43" s="16" t="s">
        <v>61</v>
      </c>
      <c r="C43" s="4">
        <f>'2 - QA PGI'!C39</f>
        <v>47.52</v>
      </c>
      <c r="D43" s="4">
        <f t="shared" si="2"/>
        <v>2.4006786160714218E-2</v>
      </c>
      <c r="E43" s="30">
        <v>1433.26</v>
      </c>
      <c r="F43" s="4"/>
      <c r="G43" s="4">
        <f t="shared" si="6"/>
        <v>68108.515200000009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2"/>
        <v>0</v>
      </c>
      <c r="E44" s="30"/>
      <c r="F44" s="4"/>
      <c r="G44" s="4">
        <f t="shared" si="6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2"/>
        <v>0</v>
      </c>
      <c r="E45" s="30"/>
      <c r="F45" s="4"/>
      <c r="G45" s="4">
        <f t="shared" si="6"/>
        <v>0</v>
      </c>
    </row>
    <row r="46" spans="1:7" x14ac:dyDescent="0.25">
      <c r="A46" s="14">
        <v>23</v>
      </c>
      <c r="B46" s="16" t="s">
        <v>64</v>
      </c>
      <c r="C46" s="4">
        <f>'2 - QA PGI'!C42</f>
        <v>1719.5261</v>
      </c>
      <c r="D46" s="4">
        <f t="shared" si="2"/>
        <v>0.86869308460578487</v>
      </c>
      <c r="E46" s="4">
        <v>164.74</v>
      </c>
      <c r="F46" s="4"/>
      <c r="G46" s="4">
        <f t="shared" si="6"/>
        <v>283274.72971400002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2"/>
        <v>0</v>
      </c>
      <c r="E47" s="4"/>
      <c r="F47" s="4"/>
      <c r="G47" s="4">
        <f t="shared" si="6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2"/>
        <v>0</v>
      </c>
      <c r="E48" s="4"/>
      <c r="F48" s="4"/>
      <c r="G48" s="4">
        <f t="shared" si="6"/>
        <v>0</v>
      </c>
    </row>
    <row r="49" spans="1:7" x14ac:dyDescent="0.25">
      <c r="A49" s="14">
        <v>26</v>
      </c>
      <c r="B49" s="16" t="s">
        <v>68</v>
      </c>
      <c r="C49" s="4">
        <f>'2 - QA PGI'!C45</f>
        <v>0</v>
      </c>
      <c r="D49" s="4">
        <f t="shared" si="2"/>
        <v>0</v>
      </c>
      <c r="E49" s="4"/>
      <c r="F49" s="4"/>
      <c r="G49" s="4">
        <f t="shared" si="6"/>
        <v>0</v>
      </c>
    </row>
    <row r="50" spans="1:7" x14ac:dyDescent="0.25">
      <c r="A50" s="14">
        <v>27</v>
      </c>
      <c r="B50" s="16" t="s">
        <v>69</v>
      </c>
      <c r="C50" s="4">
        <f>'3 - QA MD'!C30</f>
        <v>736.72460000000001</v>
      </c>
      <c r="D50" s="4">
        <f t="shared" si="2"/>
        <v>0.3721883403101372</v>
      </c>
      <c r="E50" s="4"/>
      <c r="F50" s="4"/>
      <c r="G50" s="4">
        <f t="shared" si="6"/>
        <v>0</v>
      </c>
    </row>
    <row r="51" spans="1:7" x14ac:dyDescent="0.25">
      <c r="A51" s="14">
        <v>28</v>
      </c>
      <c r="B51" s="16" t="s">
        <v>70</v>
      </c>
      <c r="C51" s="4">
        <f>'3 - QA MD'!C31</f>
        <v>313.26100000000002</v>
      </c>
      <c r="D51" s="4">
        <f t="shared" si="2"/>
        <v>0.15825736194216114</v>
      </c>
      <c r="E51" s="4"/>
      <c r="F51" s="4"/>
      <c r="G51" s="4">
        <f t="shared" si="6"/>
        <v>0</v>
      </c>
    </row>
    <row r="52" spans="1:7" x14ac:dyDescent="0.25">
      <c r="A52" s="14">
        <v>29</v>
      </c>
      <c r="B52" s="16" t="s">
        <v>71</v>
      </c>
      <c r="C52" s="4">
        <f>'2 - QA PGI'!C46</f>
        <v>0</v>
      </c>
      <c r="D52" s="4">
        <f t="shared" si="2"/>
        <v>0</v>
      </c>
      <c r="E52" s="4"/>
      <c r="F52" s="4"/>
      <c r="G52" s="4">
        <f t="shared" si="6"/>
        <v>0</v>
      </c>
    </row>
    <row r="53" spans="1:7" x14ac:dyDescent="0.25">
      <c r="A53" s="14">
        <v>30</v>
      </c>
      <c r="B53" s="16" t="s">
        <v>83</v>
      </c>
      <c r="C53" s="4">
        <f>'2 - QA PGI'!C47</f>
        <v>0</v>
      </c>
      <c r="D53" s="4">
        <f t="shared" si="2"/>
        <v>0</v>
      </c>
      <c r="E53" s="4"/>
      <c r="F53" s="4"/>
      <c r="G53" s="4">
        <f t="shared" si="6"/>
        <v>0</v>
      </c>
    </row>
    <row r="54" spans="1:7" x14ac:dyDescent="0.25">
      <c r="A54" s="14">
        <v>31</v>
      </c>
      <c r="B54" s="16" t="s">
        <v>88</v>
      </c>
      <c r="C54" s="4">
        <f>'2 - QA PGI'!C48</f>
        <v>662.25969999999995</v>
      </c>
      <c r="D54" s="4">
        <f t="shared" si="2"/>
        <v>0.33456917089138782</v>
      </c>
      <c r="E54" s="4"/>
      <c r="F54" s="4"/>
      <c r="G54" s="4">
        <f t="shared" si="6"/>
        <v>0</v>
      </c>
    </row>
    <row r="55" spans="1:7" ht="15.75" x14ac:dyDescent="0.25">
      <c r="A55" s="6"/>
      <c r="B55" s="7" t="s">
        <v>67</v>
      </c>
      <c r="C55" s="8">
        <f>'3 - QA MD'!C36</f>
        <v>197944.03</v>
      </c>
      <c r="D55" s="8">
        <v>100</v>
      </c>
      <c r="E55" s="8"/>
      <c r="F55" s="8"/>
      <c r="G55" s="10">
        <f>SUM(G5:G53)</f>
        <v>12939311.651480807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8" workbookViewId="0">
      <selection activeCell="E53" sqref="E53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37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TERRA PRETA</v>
      </c>
      <c r="B1" s="38"/>
      <c r="C1" s="38"/>
      <c r="D1" s="38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(3*(74.5219+324.7747+296.3171+155.5607+117.9041+441.671+7.0032+348.1518))+(2*29.2566)</f>
        <v>5356.2267000000002</v>
      </c>
      <c r="D3" s="21">
        <f>(100*C3)/$C$49</f>
        <v>2.7059299035186868</v>
      </c>
    </row>
    <row r="4" spans="1:4" x14ac:dyDescent="0.25">
      <c r="A4" s="19">
        <v>2</v>
      </c>
      <c r="B4" s="20" t="s">
        <v>9</v>
      </c>
      <c r="C4" s="21">
        <f>14289.4924-C3</f>
        <v>8933.2656999999999</v>
      </c>
      <c r="D4" s="21">
        <f t="shared" ref="D4:D48" si="0">(100*C4)/$C$49</f>
        <v>4.513026081160417</v>
      </c>
    </row>
    <row r="5" spans="1:4" x14ac:dyDescent="0.25">
      <c r="A5" s="19">
        <v>3</v>
      </c>
      <c r="B5" s="20" t="s">
        <v>10</v>
      </c>
      <c r="C5" s="21">
        <v>0</v>
      </c>
      <c r="D5" s="21">
        <f t="shared" si="0"/>
        <v>0</v>
      </c>
    </row>
    <row r="6" spans="1:4" x14ac:dyDescent="0.25">
      <c r="A6" s="19" t="s">
        <v>11</v>
      </c>
      <c r="B6" s="20" t="s">
        <v>12</v>
      </c>
      <c r="C6" s="21">
        <v>0</v>
      </c>
      <c r="D6" s="21">
        <f t="shared" si="0"/>
        <v>0</v>
      </c>
    </row>
    <row r="7" spans="1:4" x14ac:dyDescent="0.25">
      <c r="A7" s="19" t="s">
        <v>13</v>
      </c>
      <c r="B7" s="20" t="s">
        <v>14</v>
      </c>
      <c r="C7" s="21">
        <v>0</v>
      </c>
      <c r="D7" s="21">
        <f t="shared" si="0"/>
        <v>0</v>
      </c>
    </row>
    <row r="8" spans="1:4" x14ac:dyDescent="0.25">
      <c r="A8" s="19">
        <v>4</v>
      </c>
      <c r="B8" s="20" t="s">
        <v>17</v>
      </c>
      <c r="C8" s="21">
        <v>76630.822100000005</v>
      </c>
      <c r="D8" s="21">
        <f t="shared" si="0"/>
        <v>38.713378776818885</v>
      </c>
    </row>
    <row r="9" spans="1:4" x14ac:dyDescent="0.25">
      <c r="A9" s="19" t="s">
        <v>18</v>
      </c>
      <c r="B9" s="20" t="s">
        <v>12</v>
      </c>
      <c r="C9" s="21">
        <v>66416.324900000007</v>
      </c>
      <c r="D9" s="21">
        <f t="shared" si="0"/>
        <v>33.553083111422964</v>
      </c>
    </row>
    <row r="10" spans="1:4" x14ac:dyDescent="0.25">
      <c r="A10" s="19" t="s">
        <v>19</v>
      </c>
      <c r="B10" s="20" t="s">
        <v>14</v>
      </c>
      <c r="C10" s="21">
        <f>C8-C9</f>
        <v>10214.497199999998</v>
      </c>
      <c r="D10" s="21">
        <f t="shared" si="0"/>
        <v>5.1602956653959193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9954.9649000000009</v>
      </c>
      <c r="D12" s="21">
        <f t="shared" si="0"/>
        <v>5.0291816833273533</v>
      </c>
    </row>
    <row r="13" spans="1:4" x14ac:dyDescent="0.25">
      <c r="A13" s="19">
        <v>7</v>
      </c>
      <c r="B13" s="20" t="s">
        <v>22</v>
      </c>
      <c r="C13" s="21">
        <v>1734.7973999999999</v>
      </c>
      <c r="D13" s="21">
        <f t="shared" si="0"/>
        <v>0.87640804322312726</v>
      </c>
    </row>
    <row r="14" spans="1:4" x14ac:dyDescent="0.25">
      <c r="A14" s="19">
        <v>8</v>
      </c>
      <c r="B14" s="20" t="s">
        <v>23</v>
      </c>
      <c r="C14" s="21">
        <f>C49-(C3+C4+C5+C8+C11+C12+C13+C15+C16+C17+C18+C20+C21+C22+C23+C24+C25+C26+C27+C28+C29+C30+C31+C33+C34+C35+C38+C39+C40+C41+C42+C43+C44+C45)</f>
        <v>52881.235849999968</v>
      </c>
      <c r="D14" s="21">
        <f t="shared" si="0"/>
        <v>26.715246653309006</v>
      </c>
    </row>
    <row r="15" spans="1:4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4" x14ac:dyDescent="0.25">
      <c r="A16" s="19">
        <v>10</v>
      </c>
      <c r="B16" s="20" t="s">
        <v>25</v>
      </c>
      <c r="C16" s="21">
        <v>6474.1907000000001</v>
      </c>
      <c r="D16" s="21">
        <f t="shared" si="0"/>
        <v>3.2707178387749307</v>
      </c>
    </row>
    <row r="17" spans="1:4" x14ac:dyDescent="0.25">
      <c r="A17" s="19">
        <v>11</v>
      </c>
      <c r="B17" s="20" t="s">
        <v>26</v>
      </c>
      <c r="C17" s="21">
        <v>1795.6786999999999</v>
      </c>
      <c r="D17" s="21">
        <f t="shared" si="0"/>
        <v>0.90716486877628988</v>
      </c>
    </row>
    <row r="18" spans="1:4" x14ac:dyDescent="0.25">
      <c r="A18" s="19">
        <v>12</v>
      </c>
      <c r="B18" s="20" t="s">
        <v>27</v>
      </c>
      <c r="C18" s="21">
        <v>1744.5652</v>
      </c>
      <c r="D18" s="21">
        <f t="shared" si="0"/>
        <v>0.88134267045083392</v>
      </c>
    </row>
    <row r="19" spans="1:4" x14ac:dyDescent="0.25">
      <c r="A19" s="22">
        <v>13</v>
      </c>
      <c r="B19" s="23" t="s">
        <v>28</v>
      </c>
      <c r="C19" s="35"/>
      <c r="D19" s="36"/>
    </row>
    <row r="20" spans="1:4" x14ac:dyDescent="0.25">
      <c r="A20" s="24" t="s">
        <v>29</v>
      </c>
      <c r="B20" s="20" t="s">
        <v>30</v>
      </c>
      <c r="C20" s="21">
        <f>2.5*(16.2475+141.133)</f>
        <v>393.45125000000002</v>
      </c>
      <c r="D20" s="21">
        <f t="shared" si="0"/>
        <v>0.19876893988669422</v>
      </c>
    </row>
    <row r="21" spans="1:4" x14ac:dyDescent="0.25">
      <c r="A21" s="24" t="s">
        <v>31</v>
      </c>
      <c r="B21" s="20" t="s">
        <v>32</v>
      </c>
      <c r="C21" s="21">
        <f>9313.8652+13504.7566</f>
        <v>22818.621800000001</v>
      </c>
      <c r="D21" s="21">
        <f t="shared" si="0"/>
        <v>11.527815110160182</v>
      </c>
    </row>
    <row r="22" spans="1:4" x14ac:dyDescent="0.25">
      <c r="A22" s="24" t="s">
        <v>33</v>
      </c>
      <c r="B22" s="20" t="s">
        <v>34</v>
      </c>
      <c r="C22" s="21">
        <v>806.1</v>
      </c>
      <c r="D22" s="21">
        <f t="shared" si="0"/>
        <v>0.40723632837019635</v>
      </c>
    </row>
    <row r="23" spans="1:4" x14ac:dyDescent="0.25">
      <c r="A23" s="24" t="s">
        <v>35</v>
      </c>
      <c r="B23" s="20" t="s">
        <v>36</v>
      </c>
      <c r="C23" s="21">
        <v>5234.4675999999999</v>
      </c>
      <c r="D23" s="21">
        <f t="shared" si="0"/>
        <v>2.6444180205889514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0.26312660199956522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0.10103866229256826</v>
      </c>
    </row>
    <row r="26" spans="1:4" x14ac:dyDescent="0.25">
      <c r="A26" s="24" t="s">
        <v>41</v>
      </c>
      <c r="B26" s="20" t="s">
        <v>42</v>
      </c>
      <c r="C26" s="21">
        <v>409.75259999999997</v>
      </c>
      <c r="D26" s="21">
        <f t="shared" si="0"/>
        <v>0.20700427287450901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f>72*4</f>
        <v>288</v>
      </c>
      <c r="D29" s="21">
        <f t="shared" si="0"/>
        <v>0.14549567370129829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5" t="str">
        <f>'3 - QA MD'!C35:D35</f>
        <v>AUSENTE</v>
      </c>
      <c r="D32" s="36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47.52</v>
      </c>
      <c r="D39" s="21">
        <f t="shared" si="0"/>
        <v>2.4006786160714218E-2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1719.5261</v>
      </c>
      <c r="D42" s="21">
        <f t="shared" si="0"/>
        <v>0.86869308460578487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72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71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83</v>
      </c>
      <c r="C47" s="21">
        <v>0</v>
      </c>
      <c r="D47" s="21">
        <f t="shared" si="0"/>
        <v>0</v>
      </c>
    </row>
    <row r="48" spans="1:4" x14ac:dyDescent="0.25">
      <c r="A48" s="24">
        <v>30</v>
      </c>
      <c r="B48" s="26" t="s">
        <v>88</v>
      </c>
      <c r="C48" s="21">
        <f>'3 - QA MD'!C34</f>
        <v>662.25969999999995</v>
      </c>
      <c r="D48" s="21">
        <f t="shared" si="0"/>
        <v>0.33456917089138782</v>
      </c>
    </row>
    <row r="49" spans="1:4" x14ac:dyDescent="0.25">
      <c r="A49" s="27"/>
      <c r="B49" s="28" t="s">
        <v>67</v>
      </c>
      <c r="C49" s="29">
        <f>'3 - QA MD'!C36</f>
        <v>197944.03</v>
      </c>
      <c r="D49" s="29">
        <v>100</v>
      </c>
    </row>
    <row r="54" spans="1:4" x14ac:dyDescent="0.25">
      <c r="B54" t="s">
        <v>89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C12" sqref="C12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2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TERRA PRETA</v>
      </c>
      <c r="B1" s="32"/>
      <c r="C1" s="32"/>
      <c r="D1" s="32"/>
    </row>
    <row r="2" spans="1:4" x14ac:dyDescent="0.25">
      <c r="A2" s="32"/>
      <c r="B2" s="32"/>
      <c r="C2" s="32"/>
      <c r="D2" s="32"/>
    </row>
    <row r="3" spans="1:4" x14ac:dyDescent="0.25">
      <c r="A3" s="31"/>
      <c r="B3" s="31"/>
      <c r="C3" s="31"/>
      <c r="D3" s="31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((863.7758+916.1462+4.5008)*3)+(34.239*2)</f>
        <v>5421.7464</v>
      </c>
      <c r="D5" s="4">
        <f>(C5*100)/$C$36</f>
        <v>2.7390300177277385</v>
      </c>
    </row>
    <row r="6" spans="1:4" x14ac:dyDescent="0.25">
      <c r="A6" s="2">
        <v>2</v>
      </c>
      <c r="B6" s="16" t="s">
        <v>9</v>
      </c>
      <c r="C6" s="4">
        <f>14473.5248-C5</f>
        <v>9051.7783999999992</v>
      </c>
      <c r="D6" s="4">
        <f>(C6*100)/$C$36</f>
        <v>4.5728979045238187</v>
      </c>
    </row>
    <row r="7" spans="1:4" x14ac:dyDescent="0.25">
      <c r="A7" s="2">
        <v>3</v>
      </c>
      <c r="B7" s="16" t="s">
        <v>10</v>
      </c>
      <c r="C7" s="4">
        <v>0</v>
      </c>
      <c r="D7" s="4">
        <f>(C7*100)/$C$36</f>
        <v>0</v>
      </c>
    </row>
    <row r="8" spans="1:4" x14ac:dyDescent="0.25">
      <c r="A8" s="2" t="s">
        <v>11</v>
      </c>
      <c r="B8" s="16" t="s">
        <v>12</v>
      </c>
      <c r="C8" s="4">
        <v>0</v>
      </c>
      <c r="D8" s="4">
        <f>(C8*100)/$C$36</f>
        <v>0</v>
      </c>
    </row>
    <row r="9" spans="1:4" x14ac:dyDescent="0.25">
      <c r="A9" s="2" t="s">
        <v>13</v>
      </c>
      <c r="B9" s="16" t="s">
        <v>14</v>
      </c>
      <c r="C9" s="4">
        <f>C7-C8</f>
        <v>0</v>
      </c>
      <c r="D9" s="4">
        <f>(C9*100)/$C$36</f>
        <v>0</v>
      </c>
    </row>
    <row r="10" spans="1:4" x14ac:dyDescent="0.25">
      <c r="A10" s="2" t="s">
        <v>15</v>
      </c>
      <c r="B10" s="16" t="s">
        <v>16</v>
      </c>
      <c r="C10" s="33" t="s">
        <v>86</v>
      </c>
      <c r="D10" s="34"/>
    </row>
    <row r="11" spans="1:4" x14ac:dyDescent="0.25">
      <c r="A11" s="2">
        <v>4</v>
      </c>
      <c r="B11" s="16" t="s">
        <v>20</v>
      </c>
      <c r="C11" s="4">
        <v>0</v>
      </c>
      <c r="D11" s="4">
        <f>(C11*100)/$C$36</f>
        <v>0</v>
      </c>
    </row>
    <row r="12" spans="1:4" x14ac:dyDescent="0.25">
      <c r="A12" s="2">
        <v>5</v>
      </c>
      <c r="B12" s="3" t="s">
        <v>73</v>
      </c>
      <c r="C12" s="4">
        <f>C36-(C5+C6+C7+C11+C13+C14+C15+C17+C18+C19+C20+C21+C22+C23+C24+C25+C26+C27+C28+C29+C30+C31+C34)</f>
        <v>176967.83180000001</v>
      </c>
      <c r="D12" s="4">
        <f>(C12*100)/$C$36</f>
        <v>89.402964969441115</v>
      </c>
    </row>
    <row r="13" spans="1:4" x14ac:dyDescent="0.25">
      <c r="A13" s="2">
        <v>6</v>
      </c>
      <c r="B13" s="16" t="s">
        <v>24</v>
      </c>
      <c r="C13" s="4">
        <v>888.50080000000003</v>
      </c>
      <c r="D13" s="4">
        <f>(C13*100)/$C$36</f>
        <v>0.44886466138938369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(C14*100)/$C$36</f>
        <v>0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(C15*100)/$C$36</f>
        <v>0</v>
      </c>
    </row>
    <row r="16" spans="1:4" x14ac:dyDescent="0.25">
      <c r="A16" s="15">
        <v>9</v>
      </c>
      <c r="B16" s="5" t="s">
        <v>28</v>
      </c>
      <c r="C16" s="33"/>
      <c r="D16" s="34"/>
    </row>
    <row r="17" spans="1:4" x14ac:dyDescent="0.25">
      <c r="A17" s="14" t="s">
        <v>74</v>
      </c>
      <c r="B17" s="16" t="s">
        <v>34</v>
      </c>
      <c r="C17" s="4">
        <v>0</v>
      </c>
      <c r="D17" s="4">
        <f t="shared" ref="D17:D34" si="0">(C17*100)/$C$36</f>
        <v>0</v>
      </c>
    </row>
    <row r="18" spans="1:4" x14ac:dyDescent="0.25">
      <c r="A18" s="14" t="s">
        <v>75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76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77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78</v>
      </c>
      <c r="B21" s="16" t="s">
        <v>44</v>
      </c>
      <c r="C21" s="4">
        <v>454.18920000000003</v>
      </c>
      <c r="D21" s="4">
        <f t="shared" si="0"/>
        <v>0.22945334597865874</v>
      </c>
    </row>
    <row r="22" spans="1:4" x14ac:dyDescent="0.25">
      <c r="A22" s="14">
        <v>10</v>
      </c>
      <c r="B22" s="16" t="s">
        <v>79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814.8365</v>
      </c>
      <c r="D23" s="4">
        <f t="shared" si="0"/>
        <v>0.41164994973579144</v>
      </c>
    </row>
    <row r="24" spans="1:4" x14ac:dyDescent="0.25">
      <c r="A24" s="14">
        <v>12</v>
      </c>
      <c r="B24" s="16" t="s">
        <v>55</v>
      </c>
      <c r="C24" s="4">
        <v>2468.7855</v>
      </c>
      <c r="D24" s="4">
        <f t="shared" si="0"/>
        <v>1.2472139220364462</v>
      </c>
    </row>
    <row r="25" spans="1:4" x14ac:dyDescent="0.25">
      <c r="A25" s="14">
        <v>13</v>
      </c>
      <c r="B25" s="16" t="s">
        <v>61</v>
      </c>
      <c r="C25" s="4">
        <v>164.11609999999999</v>
      </c>
      <c r="D25" s="4">
        <f t="shared" si="0"/>
        <v>8.2910356023366813E-2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68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69</v>
      </c>
      <c r="C30" s="4">
        <v>736.72460000000001</v>
      </c>
      <c r="D30" s="4">
        <f t="shared" si="0"/>
        <v>0.3721883403101372</v>
      </c>
    </row>
    <row r="31" spans="1:4" x14ac:dyDescent="0.25">
      <c r="A31" s="14">
        <v>19</v>
      </c>
      <c r="B31" s="16" t="s">
        <v>70</v>
      </c>
      <c r="C31" s="4">
        <v>313.26100000000002</v>
      </c>
      <c r="D31" s="4">
        <f t="shared" si="0"/>
        <v>0.15825736194216114</v>
      </c>
    </row>
    <row r="32" spans="1:4" x14ac:dyDescent="0.25">
      <c r="A32" s="14">
        <v>20</v>
      </c>
      <c r="B32" s="16" t="s">
        <v>85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71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88</v>
      </c>
      <c r="C34" s="4">
        <v>662.25969999999995</v>
      </c>
      <c r="D34" s="4">
        <f t="shared" si="0"/>
        <v>0.33456917089138782</v>
      </c>
    </row>
    <row r="35" spans="1:4" x14ac:dyDescent="0.25">
      <c r="A35" s="14">
        <v>23</v>
      </c>
      <c r="B35" s="16" t="s">
        <v>54</v>
      </c>
      <c r="C35" s="33" t="s">
        <v>87</v>
      </c>
      <c r="D35" s="34"/>
    </row>
    <row r="36" spans="1:4" x14ac:dyDescent="0.25">
      <c r="A36" s="6"/>
      <c r="B36" s="7" t="s">
        <v>80</v>
      </c>
      <c r="C36" s="8">
        <v>197944.03</v>
      </c>
      <c r="D36" s="8">
        <f>(C36*100)/$C$36</f>
        <v>100</v>
      </c>
    </row>
    <row r="37" spans="1:4" x14ac:dyDescent="0.25">
      <c r="A37" s="6"/>
      <c r="B37" s="7" t="s">
        <v>81</v>
      </c>
      <c r="C37" s="8">
        <v>0</v>
      </c>
      <c r="D37" s="8">
        <f>(C37*100)/$C$38</f>
        <v>0</v>
      </c>
    </row>
    <row r="38" spans="1:4" x14ac:dyDescent="0.25">
      <c r="A38" s="6"/>
      <c r="B38" s="7" t="s">
        <v>82</v>
      </c>
      <c r="C38" s="8">
        <f>C36+C37</f>
        <v>197944.03</v>
      </c>
      <c r="D38" s="8">
        <f>(C38*100)/$C$38</f>
        <v>100</v>
      </c>
    </row>
  </sheetData>
  <mergeCells count="4">
    <mergeCell ref="A1:D2"/>
    <mergeCell ref="C10:D10"/>
    <mergeCell ref="C16:D16"/>
    <mergeCell ref="C35:D3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2021-02-15T17:34:28Z</dcterms:modified>
</cp:coreProperties>
</file>