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G54" i="1" l="1"/>
  <c r="D38" i="1" l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G52" i="1" s="1"/>
  <c r="C51" i="1"/>
  <c r="C50" i="1"/>
  <c r="G50" i="1" s="1"/>
  <c r="C38" i="1"/>
  <c r="C39" i="1"/>
  <c r="C40" i="1"/>
  <c r="C41" i="1"/>
  <c r="G41" i="1" s="1"/>
  <c r="C42" i="1"/>
  <c r="G42" i="1" s="1"/>
  <c r="C43" i="1"/>
  <c r="G43" i="1" s="1"/>
  <c r="C44" i="1"/>
  <c r="C45" i="1"/>
  <c r="C46" i="1"/>
  <c r="C47" i="1"/>
  <c r="C48" i="1"/>
  <c r="C49" i="1"/>
  <c r="G49" i="1" s="1"/>
  <c r="C37" i="1"/>
  <c r="G37" i="1" s="1"/>
  <c r="C36" i="1"/>
  <c r="C35" i="1"/>
  <c r="G35" i="1" s="1"/>
  <c r="C24" i="1"/>
  <c r="C25" i="1"/>
  <c r="C26" i="1"/>
  <c r="G26" i="1" s="1"/>
  <c r="C27" i="1"/>
  <c r="G27" i="1" s="1"/>
  <c r="C28" i="1"/>
  <c r="C29" i="1"/>
  <c r="C30" i="1"/>
  <c r="G30" i="1" s="1"/>
  <c r="C31" i="1"/>
  <c r="C32" i="1"/>
  <c r="C33" i="1"/>
  <c r="C34" i="1"/>
  <c r="G34" i="1" s="1"/>
  <c r="C23" i="1"/>
  <c r="G23" i="1" s="1"/>
  <c r="C12" i="1"/>
  <c r="C13" i="1"/>
  <c r="C14" i="1"/>
  <c r="G14" i="1" s="1"/>
  <c r="C15" i="1"/>
  <c r="F15" i="1" s="1"/>
  <c r="G15" i="1" s="1"/>
  <c r="C16" i="1"/>
  <c r="C17" i="1"/>
  <c r="G17" i="1" s="1"/>
  <c r="C18" i="1"/>
  <c r="C19" i="1"/>
  <c r="C20" i="1"/>
  <c r="C21" i="1"/>
  <c r="G21" i="1" s="1"/>
  <c r="C11" i="1"/>
  <c r="F11" i="1" s="1"/>
  <c r="G11" i="1" s="1"/>
  <c r="C10" i="1"/>
  <c r="C6" i="1"/>
  <c r="C7" i="1"/>
  <c r="G7" i="1" s="1"/>
  <c r="C8" i="1"/>
  <c r="G8" i="1" s="1"/>
  <c r="C9" i="1"/>
  <c r="G9" i="1" s="1"/>
  <c r="C5" i="1"/>
  <c r="G5" i="1" s="1"/>
  <c r="C54" i="1"/>
  <c r="K6" i="1" s="1"/>
  <c r="G53" i="1"/>
  <c r="G51" i="1"/>
  <c r="G48" i="1"/>
  <c r="G47" i="1"/>
  <c r="G46" i="1"/>
  <c r="G45" i="1"/>
  <c r="G44" i="1"/>
  <c r="G40" i="1"/>
  <c r="G39" i="1"/>
  <c r="G38" i="1"/>
  <c r="G33" i="1"/>
  <c r="G32" i="1"/>
  <c r="G31" i="1"/>
  <c r="G29" i="1"/>
  <c r="G28" i="1"/>
  <c r="G25" i="1"/>
  <c r="G24" i="1"/>
  <c r="G20" i="1"/>
  <c r="G19" i="1"/>
  <c r="G18" i="1"/>
  <c r="F16" i="1"/>
  <c r="G16" i="1" s="1"/>
  <c r="G13" i="1"/>
  <c r="G12" i="1"/>
  <c r="G6" i="1"/>
  <c r="C23" i="2" l="1"/>
  <c r="C21" i="2"/>
  <c r="C20" i="2"/>
  <c r="C4" i="2"/>
  <c r="C3" i="2"/>
  <c r="D34" i="2" l="1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5" i="2"/>
  <c r="D6" i="2"/>
  <c r="D7" i="2"/>
  <c r="D8" i="2"/>
  <c r="D9" i="2"/>
  <c r="D11" i="2"/>
  <c r="D12" i="2"/>
  <c r="D13" i="2"/>
  <c r="D15" i="2"/>
  <c r="D16" i="2"/>
  <c r="D17" i="2"/>
  <c r="D18" i="2"/>
  <c r="D3" i="2"/>
  <c r="C32" i="2"/>
  <c r="C22" i="2"/>
  <c r="C18" i="2"/>
  <c r="C10" i="2" l="1"/>
  <c r="D10" i="2" s="1"/>
  <c r="C7" i="2"/>
  <c r="D4" i="2"/>
  <c r="C48" i="2"/>
  <c r="C14" i="2" l="1"/>
  <c r="D14" i="2" s="1"/>
  <c r="C37" i="3"/>
  <c r="C6" i="3"/>
  <c r="C5" i="3"/>
  <c r="D24" i="3" l="1"/>
  <c r="D37" i="3"/>
  <c r="D36" i="3"/>
  <c r="D30" i="3"/>
  <c r="D21" i="3" l="1"/>
  <c r="D26" i="3"/>
  <c r="D29" i="3"/>
  <c r="D25" i="3"/>
  <c r="D32" i="3"/>
  <c r="D33" i="3"/>
  <c r="D19" i="3"/>
  <c r="D18" i="3"/>
  <c r="D31" i="3"/>
  <c r="D27" i="3"/>
  <c r="D23" i="3"/>
  <c r="D22" i="3"/>
  <c r="D35" i="3"/>
  <c r="D20" i="3"/>
  <c r="D17" i="3"/>
  <c r="D13" i="3"/>
  <c r="D14" i="3"/>
  <c r="D15" i="3"/>
  <c r="D11" i="3"/>
  <c r="D7" i="3"/>
  <c r="D8" i="3"/>
  <c r="D6" i="3"/>
  <c r="D28" i="3"/>
  <c r="C9" i="3"/>
  <c r="D9" i="3" s="1"/>
  <c r="A1" i="3"/>
  <c r="C12" i="3" l="1"/>
  <c r="D12" i="3" s="1"/>
  <c r="D5" i="3"/>
  <c r="A1" i="2"/>
</calcChain>
</file>

<file path=xl/sharedStrings.xml><?xml version="1.0" encoding="utf-8"?>
<sst xmlns="http://schemas.openxmlformats.org/spreadsheetml/2006/main" count="195" uniqueCount="91">
  <si>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</si>
  <si>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</si>
  <si>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</si>
  <si>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</si>
  <si>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</si>
  <si>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</si>
  <si>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</si>
  <si>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</si>
  <si>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</si>
  <si>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</si>
  <si>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</si>
  <si>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</si>
  <si>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</si>
  <si>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</si>
  <si>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</si>
  <si>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</si>
  <si>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</si>
  <si>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</si>
  <si>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</si>
  <si>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</si>
  <si>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</si>
  <si>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</si>
  <si>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</si>
  <si>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</si>
  <si>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</si>
  <si>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</si>
  <si>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</si>
  <si>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</si>
  <si>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</si>
  <si>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</si>
  <si>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</si>
  <si>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</si>
  <si>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</si>
  <si>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</si>
  <si>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</si>
  <si>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</si>
  <si>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</si>
  <si>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</si>
  <si>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</si>
  <si>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</si>
  <si>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</si>
  <si>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</si>
  <si>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</si>
  <si>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</si>
  <si>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</si>
  <si>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</si>
  <si>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</si>
  <si>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</si>
  <si>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</si>
  <si>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</si>
  <si>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</si>
  <si>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</si>
  <si>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</si>
  <si>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</si>
  <si>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</si>
  <si>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</si>
  <si>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</si>
  <si>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</si>
  <si>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</si>
  <si>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</si>
  <si>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</si>
  <si>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</si>
  <si>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</si>
  <si>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</si>
  <si>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</si>
  <si>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</si>
  <si>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</si>
  <si>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</si>
  <si>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</si>
  <si>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</si>
  <si>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</si>
  <si>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</si>
  <si>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</si>
  <si>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</si>
  <si>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</si>
  <si>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</si>
  <si>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</si>
  <si>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</si>
  <si>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</si>
  <si>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</si>
  <si>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</si>
  <si>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</si>
  <si>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</si>
  <si>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</si>
  <si>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</si>
  <si>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EQUIPAMENTO PÚBLICO INSTITUCIONAL (DUTOS)</t>
  </si>
  <si>
    <t>AUSENTE</t>
  </si>
  <si>
    <t>EQUIPAMENTO PÚBLICO INSTITUCIONAL (DUTO)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</si>
  <si>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FRIBURGO</t>
  </si>
  <si>
    <t>INICIAL</t>
  </si>
  <si>
    <t>edificações= centro comunitario, apoio esportivo, banheiro, vestiário, churrasqueiras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</si>
</sst>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J27" sqref="J27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35" t="s">
        <v>88</v>
      </c>
      <c r="B1" s="35"/>
      <c r="C1" s="35"/>
      <c r="D1" s="35"/>
      <c r="E1" s="35"/>
      <c r="F1" s="35"/>
      <c r="G1" s="35"/>
    </row>
    <row r="2" spans="1:11" x14ac:dyDescent="0.25">
      <c r="A2" s="35"/>
      <c r="B2" s="35"/>
      <c r="C2" s="35"/>
      <c r="D2" s="35"/>
      <c r="E2" s="35"/>
      <c r="F2" s="35"/>
      <c r="G2" s="35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8" t="s">
        <v>68</v>
      </c>
      <c r="K4" s="38"/>
    </row>
    <row r="5" spans="1:11" x14ac:dyDescent="0.25">
      <c r="A5" s="2">
        <v>1</v>
      </c>
      <c r="B5" s="3" t="s">
        <v>8</v>
      </c>
      <c r="C5" s="4">
        <f>'2 - QA PGI'!C3</f>
        <v>15625.056199999999</v>
      </c>
      <c r="D5" s="4">
        <f>(100*C5)/$C$54</f>
        <v>2.8005896972151323</v>
      </c>
      <c r="E5" s="30"/>
      <c r="F5" s="4"/>
      <c r="G5" s="4">
        <f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26323.837700000004</v>
      </c>
      <c r="D6" s="4">
        <f t="shared" ref="D6:D53" si="0">(100*C6)/$C$54</f>
        <v>4.7182082233907936</v>
      </c>
      <c r="E6" s="30"/>
      <c r="F6" s="4"/>
      <c r="G6" s="4">
        <f t="shared" ref="G6:G9" si="1">E6*C6</f>
        <v>0</v>
      </c>
      <c r="J6" s="32">
        <v>296609.38</v>
      </c>
      <c r="K6" s="32">
        <f>(100*J6)/C54</f>
        <v>53.163403900292415</v>
      </c>
    </row>
    <row r="7" spans="1:11" x14ac:dyDescent="0.25">
      <c r="A7" s="2">
        <v>3</v>
      </c>
      <c r="B7" s="3" t="s">
        <v>10</v>
      </c>
      <c r="C7" s="4">
        <f>'2 - QA PGI'!C5</f>
        <v>104240.6439</v>
      </c>
      <c r="D7" s="4">
        <f t="shared" si="0"/>
        <v>18.683790291737409</v>
      </c>
      <c r="E7" s="30"/>
      <c r="F7" s="4"/>
      <c r="G7" s="4">
        <f t="shared" si="1"/>
        <v>0</v>
      </c>
    </row>
    <row r="8" spans="1:11" x14ac:dyDescent="0.25">
      <c r="A8" s="2" t="s">
        <v>11</v>
      </c>
      <c r="B8" s="3" t="s">
        <v>12</v>
      </c>
      <c r="C8" s="4">
        <f>'2 - QA PGI'!C6</f>
        <v>76197.914300000004</v>
      </c>
      <c r="D8" s="4">
        <f t="shared" si="0"/>
        <v>13.657492875952768</v>
      </c>
      <c r="E8" s="30"/>
      <c r="F8" s="4"/>
      <c r="G8" s="4">
        <f t="shared" si="1"/>
        <v>0</v>
      </c>
    </row>
    <row r="9" spans="1:11" x14ac:dyDescent="0.25">
      <c r="A9" s="2" t="s">
        <v>13</v>
      </c>
      <c r="B9" s="3" t="s">
        <v>14</v>
      </c>
      <c r="C9" s="4">
        <f>'2 - QA PGI'!C7</f>
        <v>28042.729599999991</v>
      </c>
      <c r="D9" s="4">
        <f t="shared" si="0"/>
        <v>5.0262974157846427</v>
      </c>
      <c r="E9" s="30"/>
      <c r="F9" s="4"/>
      <c r="G9" s="4">
        <f t="shared" si="1"/>
        <v>0</v>
      </c>
    </row>
    <row r="10" spans="1:11" x14ac:dyDescent="0.25">
      <c r="A10" s="2" t="s">
        <v>15</v>
      </c>
      <c r="B10" s="3" t="s">
        <v>16</v>
      </c>
      <c r="C10" s="36" t="str">
        <f>'3 - QA MD'!C10:D10</f>
        <v>INICIAL</v>
      </c>
      <c r="D10" s="37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137756.54070000001</v>
      </c>
      <c r="D11" s="4">
        <f t="shared" si="0"/>
        <v>24.691082302053868</v>
      </c>
      <c r="E11" s="30"/>
      <c r="F11" s="4">
        <f>C11/4</f>
        <v>34439.135175000003</v>
      </c>
      <c r="G11" s="4">
        <f>F11*40</f>
        <v>1377565.4070000001</v>
      </c>
    </row>
    <row r="12" spans="1:11" x14ac:dyDescent="0.25">
      <c r="A12" s="2" t="s">
        <v>18</v>
      </c>
      <c r="B12" s="3" t="s">
        <v>12</v>
      </c>
      <c r="C12" s="4">
        <f>'2 - QA PGI'!C9</f>
        <v>89998.825299999997</v>
      </c>
      <c r="D12" s="4">
        <f t="shared" si="0"/>
        <v>16.131128084943757</v>
      </c>
      <c r="E12" s="30"/>
      <c r="F12" s="4"/>
      <c r="G12" s="4">
        <f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47757.715400000016</v>
      </c>
      <c r="D13" s="4">
        <f t="shared" si="0"/>
        <v>8.5599542171101124</v>
      </c>
      <c r="E13" s="30"/>
      <c r="F13" s="4"/>
      <c r="G13" s="4">
        <f t="shared" ref="G13:G14" si="2">E13*C13</f>
        <v>0</v>
      </c>
    </row>
    <row r="14" spans="1:11" x14ac:dyDescent="0.25">
      <c r="A14" s="2">
        <v>5</v>
      </c>
      <c r="B14" s="3" t="s">
        <v>20</v>
      </c>
      <c r="C14" s="4">
        <f>'2 - QA PGI'!C11</f>
        <v>1409.1259</v>
      </c>
      <c r="D14" s="4">
        <f t="shared" si="0"/>
        <v>0.25256763413234962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11073.463</v>
      </c>
      <c r="D15" s="4">
        <f t="shared" si="0"/>
        <v>1.9847753501387708</v>
      </c>
      <c r="E15" s="30"/>
      <c r="F15" s="4">
        <f>C15/36</f>
        <v>307.59619444444445</v>
      </c>
      <c r="G15" s="4">
        <f>F15*96.11</f>
        <v>29563.070248055556</v>
      </c>
    </row>
    <row r="16" spans="1:11" x14ac:dyDescent="0.25">
      <c r="A16" s="2">
        <v>7</v>
      </c>
      <c r="B16" s="3" t="s">
        <v>22</v>
      </c>
      <c r="C16" s="4">
        <f>'2 - QA PGI'!C13</f>
        <v>4377.3028000000004</v>
      </c>
      <c r="D16" s="4">
        <f t="shared" si="0"/>
        <v>0.78457504192983007</v>
      </c>
      <c r="E16" s="30"/>
      <c r="F16" s="4">
        <f>C16/36</f>
        <v>121.59174444444446</v>
      </c>
      <c r="G16" s="4">
        <f>F16*96.11</f>
        <v>11686.182558555556</v>
      </c>
    </row>
    <row r="17" spans="1:7" x14ac:dyDescent="0.25">
      <c r="A17" s="2">
        <v>8</v>
      </c>
      <c r="B17" s="3" t="s">
        <v>23</v>
      </c>
      <c r="C17" s="4">
        <f>'2 - QA PGI'!C14</f>
        <v>146335.82055</v>
      </c>
      <c r="D17" s="4">
        <f t="shared" si="0"/>
        <v>26.228807507639715</v>
      </c>
      <c r="E17" s="30">
        <v>4</v>
      </c>
      <c r="F17" s="4"/>
      <c r="G17" s="4">
        <f>E17*C17</f>
        <v>585343.28220000002</v>
      </c>
    </row>
    <row r="18" spans="1:7" x14ac:dyDescent="0.25">
      <c r="A18" s="2">
        <v>9</v>
      </c>
      <c r="B18" s="3" t="s">
        <v>24</v>
      </c>
      <c r="C18" s="4">
        <f>'2 - QA PGI'!C15</f>
        <v>6781.7673999999997</v>
      </c>
      <c r="D18" s="4">
        <f t="shared" si="0"/>
        <v>1.2155442941286481</v>
      </c>
      <c r="E18" s="30"/>
      <c r="F18" s="4"/>
      <c r="G18" s="4">
        <f t="shared" ref="G18:G21" si="3">E18*C18</f>
        <v>0</v>
      </c>
    </row>
    <row r="19" spans="1:7" x14ac:dyDescent="0.25">
      <c r="A19" s="2">
        <v>10</v>
      </c>
      <c r="B19" s="3" t="s">
        <v>25</v>
      </c>
      <c r="C19" s="4">
        <f>'2 - QA PGI'!C16</f>
        <v>19642.216499999999</v>
      </c>
      <c r="D19" s="4">
        <f t="shared" si="0"/>
        <v>3.5206138433197491</v>
      </c>
      <c r="E19" s="30">
        <v>69.790000000000006</v>
      </c>
      <c r="F19" s="4"/>
      <c r="G19" s="4">
        <f t="shared" si="3"/>
        <v>1370830.289535</v>
      </c>
    </row>
    <row r="20" spans="1:7" x14ac:dyDescent="0.25">
      <c r="A20" s="2">
        <v>11</v>
      </c>
      <c r="B20" s="3" t="s">
        <v>26</v>
      </c>
      <c r="C20" s="4">
        <f>'2 - QA PGI'!C17</f>
        <v>1997.9933000000001</v>
      </c>
      <c r="D20" s="4">
        <f t="shared" si="0"/>
        <v>0.35811451680313722</v>
      </c>
      <c r="E20" s="30"/>
      <c r="F20" s="4"/>
      <c r="G20" s="4">
        <f t="shared" si="3"/>
        <v>0</v>
      </c>
    </row>
    <row r="21" spans="1:7" x14ac:dyDescent="0.25">
      <c r="A21" s="2">
        <v>12</v>
      </c>
      <c r="B21" s="3" t="s">
        <v>27</v>
      </c>
      <c r="C21" s="4">
        <f>'2 - QA PGI'!C18</f>
        <v>6584</v>
      </c>
      <c r="D21" s="4">
        <f t="shared" si="0"/>
        <v>1.1800970396806914</v>
      </c>
      <c r="E21" s="30">
        <v>162.13</v>
      </c>
      <c r="F21" s="4"/>
      <c r="G21" s="4">
        <f t="shared" si="3"/>
        <v>1067463.92</v>
      </c>
    </row>
    <row r="22" spans="1:7" x14ac:dyDescent="0.25">
      <c r="A22" s="15">
        <v>13</v>
      </c>
      <c r="B22" s="5" t="s">
        <v>28</v>
      </c>
      <c r="C22" s="36"/>
      <c r="D22" s="37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1608.7212500000001</v>
      </c>
      <c r="D23" s="4">
        <f t="shared" si="0"/>
        <v>0.28834252502983315</v>
      </c>
      <c r="E23" s="30">
        <v>83.14</v>
      </c>
      <c r="F23" s="4"/>
      <c r="G23" s="4">
        <f>E23*C23</f>
        <v>133749.08472499999</v>
      </c>
    </row>
    <row r="24" spans="1:7" x14ac:dyDescent="0.25">
      <c r="A24" s="14" t="s">
        <v>31</v>
      </c>
      <c r="B24" s="3" t="s">
        <v>32</v>
      </c>
      <c r="C24" s="4">
        <f>'2 - QA PGI'!C21</f>
        <v>52033.19</v>
      </c>
      <c r="D24" s="4">
        <f t="shared" si="0"/>
        <v>9.3262778681869616</v>
      </c>
      <c r="E24" s="30">
        <v>121.19</v>
      </c>
      <c r="F24" s="4"/>
      <c r="G24" s="4">
        <f t="shared" ref="G24:G35" si="4">E24*C24</f>
        <v>6305902.2960999999</v>
      </c>
    </row>
    <row r="25" spans="1:7" x14ac:dyDescent="0.25">
      <c r="A25" s="14" t="s">
        <v>33</v>
      </c>
      <c r="B25" s="3" t="s">
        <v>34</v>
      </c>
      <c r="C25" s="4">
        <f>'2 - QA PGI'!C22</f>
        <v>2459.4</v>
      </c>
      <c r="D25" s="4">
        <f t="shared" si="0"/>
        <v>0.44081571375921813</v>
      </c>
      <c r="E25" s="30">
        <v>202.54</v>
      </c>
      <c r="F25" s="4"/>
      <c r="G25" s="4">
        <f t="shared" si="4"/>
        <v>498126.87599999999</v>
      </c>
    </row>
    <row r="26" spans="1:7" x14ac:dyDescent="0.25">
      <c r="A26" s="14" t="s">
        <v>35</v>
      </c>
      <c r="B26" s="3" t="s">
        <v>36</v>
      </c>
      <c r="C26" s="4">
        <f>'2 - QA PGI'!C23</f>
        <v>6588.1723000000002</v>
      </c>
      <c r="D26" s="4">
        <f t="shared" si="0"/>
        <v>1.1808448706160892</v>
      </c>
      <c r="E26" s="30">
        <v>1433.26</v>
      </c>
      <c r="F26" s="4"/>
      <c r="G26" s="4">
        <f t="shared" si="4"/>
        <v>9442563.8306980003</v>
      </c>
    </row>
    <row r="27" spans="1:7" x14ac:dyDescent="0.25">
      <c r="A27" s="14" t="s">
        <v>37</v>
      </c>
      <c r="B27" s="3" t="s">
        <v>38</v>
      </c>
      <c r="C27" s="4">
        <f>'2 - QA PGI'!C24</f>
        <v>4687.5907999999999</v>
      </c>
      <c r="D27" s="4">
        <f t="shared" si="0"/>
        <v>0.84019016195541374</v>
      </c>
      <c r="E27" s="30">
        <v>183.86</v>
      </c>
      <c r="F27" s="4"/>
      <c r="G27" s="4">
        <f t="shared" si="4"/>
        <v>861860.44448800001</v>
      </c>
    </row>
    <row r="28" spans="1:7" x14ac:dyDescent="0.25">
      <c r="A28" s="14" t="s">
        <v>39</v>
      </c>
      <c r="B28" s="3" t="s">
        <v>40</v>
      </c>
      <c r="C28" s="4">
        <f>'2 - QA PGI'!C25</f>
        <v>800</v>
      </c>
      <c r="D28" s="4">
        <f t="shared" si="0"/>
        <v>0.14338967675342543</v>
      </c>
      <c r="E28" s="30">
        <v>744.43</v>
      </c>
      <c r="F28" s="4"/>
      <c r="G28" s="4">
        <f t="shared" si="4"/>
        <v>595544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0"/>
        <v>0</v>
      </c>
      <c r="E29" s="30">
        <v>146.11000000000001</v>
      </c>
      <c r="F29" s="4"/>
      <c r="G29" s="4">
        <f t="shared" si="4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0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798.51350000000002</v>
      </c>
      <c r="D31" s="4">
        <f t="shared" si="0"/>
        <v>0.14312324081030797</v>
      </c>
      <c r="E31" s="30">
        <v>113.68</v>
      </c>
      <c r="F31" s="4"/>
      <c r="G31" s="4">
        <f t="shared" si="4"/>
        <v>90775.014680000008</v>
      </c>
    </row>
    <row r="32" spans="1:7" x14ac:dyDescent="0.25">
      <c r="A32" s="9" t="s">
        <v>47</v>
      </c>
      <c r="B32" s="3" t="s">
        <v>48</v>
      </c>
      <c r="C32" s="4">
        <f>'2 - QA PGI'!C29</f>
        <v>720</v>
      </c>
      <c r="D32" s="4">
        <f t="shared" si="0"/>
        <v>0.12905070907808289</v>
      </c>
      <c r="E32" s="30">
        <v>263.77999999999997</v>
      </c>
      <c r="F32" s="4"/>
      <c r="G32" s="4">
        <f t="shared" si="4"/>
        <v>189921.59999999998</v>
      </c>
    </row>
    <row r="33" spans="1:7" x14ac:dyDescent="0.25">
      <c r="A33" s="14" t="s">
        <v>49</v>
      </c>
      <c r="B33" s="3" t="s">
        <v>50</v>
      </c>
      <c r="C33" s="4">
        <f>'2 - QA PGI'!C30</f>
        <v>1061.3545999999999</v>
      </c>
      <c r="D33" s="4">
        <f t="shared" si="0"/>
        <v>0.19023411626845144</v>
      </c>
      <c r="E33" s="30">
        <v>147.88</v>
      </c>
      <c r="F33" s="4"/>
      <c r="G33" s="4">
        <f t="shared" si="4"/>
        <v>156953.11824799998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0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13421.254499999999</v>
      </c>
      <c r="D35" s="4">
        <f t="shared" si="0"/>
        <v>2.4055866804755706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6" t="str">
        <f>'2 - QA PGI'!C32:D32</f>
        <v>AUSENTE</v>
      </c>
      <c r="D36" s="37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0"/>
        <v>0</v>
      </c>
      <c r="E37" s="30"/>
      <c r="F37" s="4"/>
      <c r="G37" s="4">
        <f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0"/>
        <v>0</v>
      </c>
      <c r="E38" s="30"/>
      <c r="F38" s="4"/>
      <c r="G38" s="4">
        <f t="shared" ref="G38:G53" si="5">E38*C38</f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0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0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0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0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0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3356.7824999999998</v>
      </c>
      <c r="D44" s="4">
        <f t="shared" si="0"/>
        <v>0.60165994700819414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1305.3135</v>
      </c>
      <c r="D45" s="4">
        <f t="shared" si="0"/>
        <v>0.23396060103360297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353.41359999999997</v>
      </c>
      <c r="D46" s="4">
        <f t="shared" si="0"/>
        <v>6.3344827330330492E-2</v>
      </c>
      <c r="E46" s="4">
        <v>164.74</v>
      </c>
      <c r="F46" s="4"/>
      <c r="G46" s="4">
        <f t="shared" si="5"/>
        <v>58221.356463999997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0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0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70</v>
      </c>
      <c r="C49" s="4">
        <f>'2 - QA PGI'!C45</f>
        <v>0</v>
      </c>
      <c r="D49" s="4">
        <f t="shared" si="0"/>
        <v>0</v>
      </c>
      <c r="E49" s="4"/>
      <c r="F49" s="4"/>
      <c r="G49" s="4">
        <f t="shared" si="5"/>
        <v>0</v>
      </c>
    </row>
    <row r="50" spans="1:7" x14ac:dyDescent="0.25">
      <c r="A50" s="14">
        <v>27</v>
      </c>
      <c r="B50" s="16" t="s">
        <v>71</v>
      </c>
      <c r="C50" s="4">
        <f>'3 - QA MD'!C30</f>
        <v>1806.4614999999999</v>
      </c>
      <c r="D50" s="4">
        <f t="shared" si="0"/>
        <v>0.32378491319063502</v>
      </c>
      <c r="E50" s="4"/>
      <c r="F50" s="4"/>
      <c r="G50" s="4">
        <f t="shared" si="5"/>
        <v>0</v>
      </c>
    </row>
    <row r="51" spans="1:7" x14ac:dyDescent="0.25">
      <c r="A51" s="14">
        <v>28</v>
      </c>
      <c r="B51" s="16" t="s">
        <v>72</v>
      </c>
      <c r="C51" s="4">
        <f>'3 - QA MD'!C31</f>
        <v>0</v>
      </c>
      <c r="D51" s="4">
        <f t="shared" si="0"/>
        <v>0</v>
      </c>
      <c r="E51" s="4"/>
      <c r="F51" s="4"/>
      <c r="G51" s="4">
        <f t="shared" si="5"/>
        <v>0</v>
      </c>
    </row>
    <row r="52" spans="1:7" x14ac:dyDescent="0.25">
      <c r="A52" s="14">
        <v>29</v>
      </c>
      <c r="B52" s="16" t="s">
        <v>73</v>
      </c>
      <c r="C52" s="4">
        <f>'2 - QA PGI'!C46</f>
        <v>0</v>
      </c>
      <c r="D52" s="4">
        <f t="shared" si="0"/>
        <v>0</v>
      </c>
      <c r="E52" s="4"/>
      <c r="F52" s="4"/>
      <c r="G52" s="4">
        <f t="shared" si="5"/>
        <v>0</v>
      </c>
    </row>
    <row r="53" spans="1:7" x14ac:dyDescent="0.25">
      <c r="A53" s="14">
        <v>30</v>
      </c>
      <c r="B53" s="16" t="s">
        <v>85</v>
      </c>
      <c r="C53" s="4">
        <f>'2 - QA PGI'!C47</f>
        <v>0</v>
      </c>
      <c r="D53" s="4">
        <f t="shared" si="0"/>
        <v>0</v>
      </c>
      <c r="E53" s="4"/>
      <c r="F53" s="4"/>
      <c r="G53" s="4">
        <f t="shared" si="5"/>
        <v>0</v>
      </c>
    </row>
    <row r="54" spans="1:7" ht="15.75" x14ac:dyDescent="0.25">
      <c r="A54" s="6"/>
      <c r="B54" s="7" t="s">
        <v>67</v>
      </c>
      <c r="C54" s="8">
        <f>'3 - QA MD'!C35</f>
        <v>557920.22</v>
      </c>
      <c r="D54" s="8">
        <v>100</v>
      </c>
      <c r="E54" s="8"/>
      <c r="F54" s="8"/>
      <c r="G54" s="10">
        <f>SUM(G4:G53)</f>
        <v>22776069.772944611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K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10" workbookViewId="0">
      <selection activeCell="C49" sqref="C49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4" ht="38.25" customHeight="1" x14ac:dyDescent="0.25">
      <c r="A1" s="41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FRIBURGO</v>
      </c>
      <c r="B1" s="42"/>
      <c r="C1" s="42"/>
      <c r="D1" s="42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((280.9321+42.7322+106.1739+462.6568+37.473+288.0864+316.9967+145.1751+150.0896+287.6249+465.0992+203.2339+182.6266+107.1143+404.107+479.3468+117.8772+208.404+353.9559)*3) + ((53.0007+33.0089+135.4019+40.8095+535.2404+55.5083)*2)</f>
        <v>15625.056199999999</v>
      </c>
      <c r="D3" s="21">
        <f>(100*C3)/$C$48</f>
        <v>2.8005896972151323</v>
      </c>
    </row>
    <row r="4" spans="1:4" x14ac:dyDescent="0.25">
      <c r="A4" s="19">
        <v>2</v>
      </c>
      <c r="B4" s="20" t="s">
        <v>9</v>
      </c>
      <c r="C4" s="21">
        <f>41948.8939 - C3</f>
        <v>26323.837700000004</v>
      </c>
      <c r="D4" s="21">
        <f t="shared" ref="D4:D47" si="0">(100*C4)/$C$48</f>
        <v>4.7182082233907936</v>
      </c>
    </row>
    <row r="5" spans="1:4" x14ac:dyDescent="0.25">
      <c r="A5" s="19">
        <v>3</v>
      </c>
      <c r="B5" s="20" t="s">
        <v>10</v>
      </c>
      <c r="C5" s="21">
        <v>104240.6439</v>
      </c>
      <c r="D5" s="21">
        <f t="shared" si="0"/>
        <v>18.683790291737409</v>
      </c>
    </row>
    <row r="6" spans="1:4" x14ac:dyDescent="0.25">
      <c r="A6" s="19" t="s">
        <v>11</v>
      </c>
      <c r="B6" s="20" t="s">
        <v>12</v>
      </c>
      <c r="C6" s="21">
        <v>76197.914300000004</v>
      </c>
      <c r="D6" s="21">
        <f t="shared" si="0"/>
        <v>13.657492875952768</v>
      </c>
    </row>
    <row r="7" spans="1:4" x14ac:dyDescent="0.25">
      <c r="A7" s="19" t="s">
        <v>13</v>
      </c>
      <c r="B7" s="20" t="s">
        <v>14</v>
      </c>
      <c r="C7" s="21">
        <f>C5-C6</f>
        <v>28042.729599999991</v>
      </c>
      <c r="D7" s="21">
        <f t="shared" si="0"/>
        <v>5.0262974157846427</v>
      </c>
    </row>
    <row r="8" spans="1:4" x14ac:dyDescent="0.25">
      <c r="A8" s="19">
        <v>4</v>
      </c>
      <c r="B8" s="20" t="s">
        <v>17</v>
      </c>
      <c r="C8" s="21">
        <v>137756.54070000001</v>
      </c>
      <c r="D8" s="21">
        <f t="shared" si="0"/>
        <v>24.691082302053868</v>
      </c>
    </row>
    <row r="9" spans="1:4" x14ac:dyDescent="0.25">
      <c r="A9" s="19" t="s">
        <v>18</v>
      </c>
      <c r="B9" s="20" t="s">
        <v>12</v>
      </c>
      <c r="C9" s="21">
        <v>89998.825299999997</v>
      </c>
      <c r="D9" s="21">
        <f t="shared" si="0"/>
        <v>16.131128084943757</v>
      </c>
    </row>
    <row r="10" spans="1:4" x14ac:dyDescent="0.25">
      <c r="A10" s="19" t="s">
        <v>19</v>
      </c>
      <c r="B10" s="20" t="s">
        <v>14</v>
      </c>
      <c r="C10" s="21">
        <f>C8-C9</f>
        <v>47757.715400000016</v>
      </c>
      <c r="D10" s="21">
        <f t="shared" si="0"/>
        <v>8.5599542171101124</v>
      </c>
    </row>
    <row r="11" spans="1:4" x14ac:dyDescent="0.25">
      <c r="A11" s="19">
        <v>5</v>
      </c>
      <c r="B11" s="20" t="s">
        <v>20</v>
      </c>
      <c r="C11" s="21">
        <v>1409.1259</v>
      </c>
      <c r="D11" s="21">
        <f t="shared" si="0"/>
        <v>0.25256763413234962</v>
      </c>
    </row>
    <row r="12" spans="1:4" x14ac:dyDescent="0.25">
      <c r="A12" s="19">
        <v>6</v>
      </c>
      <c r="B12" s="20" t="s">
        <v>21</v>
      </c>
      <c r="C12" s="21">
        <v>11073.463</v>
      </c>
      <c r="D12" s="21">
        <f t="shared" si="0"/>
        <v>1.9847753501387708</v>
      </c>
    </row>
    <row r="13" spans="1:4" x14ac:dyDescent="0.25">
      <c r="A13" s="19">
        <v>7</v>
      </c>
      <c r="B13" s="20" t="s">
        <v>22</v>
      </c>
      <c r="C13" s="21">
        <v>4377.3028000000004</v>
      </c>
      <c r="D13" s="21">
        <f t="shared" si="0"/>
        <v>0.78457504192983007</v>
      </c>
    </row>
    <row r="14" spans="1:4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146335.82055</v>
      </c>
      <c r="D14" s="21">
        <f t="shared" si="0"/>
        <v>26.228807507639715</v>
      </c>
    </row>
    <row r="15" spans="1:4" x14ac:dyDescent="0.25">
      <c r="A15" s="19">
        <v>9</v>
      </c>
      <c r="B15" s="20" t="s">
        <v>24</v>
      </c>
      <c r="C15" s="21">
        <v>6781.7673999999997</v>
      </c>
      <c r="D15" s="21">
        <f t="shared" si="0"/>
        <v>1.2155442941286481</v>
      </c>
    </row>
    <row r="16" spans="1:4" x14ac:dyDescent="0.25">
      <c r="A16" s="19">
        <v>10</v>
      </c>
      <c r="B16" s="20" t="s">
        <v>25</v>
      </c>
      <c r="C16" s="21">
        <v>19642.216499999999</v>
      </c>
      <c r="D16" s="21">
        <f t="shared" si="0"/>
        <v>3.5206138433197491</v>
      </c>
    </row>
    <row r="17" spans="1:4" x14ac:dyDescent="0.25">
      <c r="A17" s="19">
        <v>11</v>
      </c>
      <c r="B17" s="20" t="s">
        <v>26</v>
      </c>
      <c r="C17" s="21">
        <v>1997.9933000000001</v>
      </c>
      <c r="D17" s="21">
        <f t="shared" si="0"/>
        <v>0.35811451680313722</v>
      </c>
    </row>
    <row r="18" spans="1:4" x14ac:dyDescent="0.25">
      <c r="A18" s="19">
        <v>12</v>
      </c>
      <c r="B18" s="20" t="s">
        <v>27</v>
      </c>
      <c r="C18" s="21">
        <f>1800+4784</f>
        <v>6584</v>
      </c>
      <c r="D18" s="21">
        <f t="shared" si="0"/>
        <v>1.1800970396806914</v>
      </c>
    </row>
    <row r="19" spans="1:4" x14ac:dyDescent="0.25">
      <c r="A19" s="22">
        <v>13</v>
      </c>
      <c r="B19" s="23" t="s">
        <v>28</v>
      </c>
      <c r="C19" s="39"/>
      <c r="D19" s="40"/>
    </row>
    <row r="20" spans="1:4" x14ac:dyDescent="0.25">
      <c r="A20" s="24" t="s">
        <v>29</v>
      </c>
      <c r="B20" s="20" t="s">
        <v>30</v>
      </c>
      <c r="C20" s="21">
        <f>2.5*(110.9914+532.4971)</f>
        <v>1608.7212500000001</v>
      </c>
      <c r="D20" s="21">
        <f t="shared" si="0"/>
        <v>0.28834252502983315</v>
      </c>
    </row>
    <row r="21" spans="1:4" x14ac:dyDescent="0.25">
      <c r="A21" s="24" t="s">
        <v>31</v>
      </c>
      <c r="B21" s="20" t="s">
        <v>32</v>
      </c>
      <c r="C21" s="21">
        <f>20901.4601+31131.7299</f>
        <v>52033.19</v>
      </c>
      <c r="D21" s="21">
        <f t="shared" si="0"/>
        <v>9.3262778681869616</v>
      </c>
    </row>
    <row r="22" spans="1:4" x14ac:dyDescent="0.25">
      <c r="A22" s="24" t="s">
        <v>33</v>
      </c>
      <c r="B22" s="20" t="s">
        <v>34</v>
      </c>
      <c r="C22" s="21">
        <f>1071+1388.4</f>
        <v>2459.4</v>
      </c>
      <c r="D22" s="21">
        <f t="shared" si="0"/>
        <v>0.44081571375921813</v>
      </c>
    </row>
    <row r="23" spans="1:4" x14ac:dyDescent="0.25">
      <c r="A23" s="24" t="s">
        <v>35</v>
      </c>
      <c r="B23" s="20" t="s">
        <v>36</v>
      </c>
      <c r="C23" s="21">
        <f>3927.42+75+781.4432+1115.8091+688.5</f>
        <v>6588.1723000000002</v>
      </c>
      <c r="D23" s="21">
        <f t="shared" si="0"/>
        <v>1.1808448706160892</v>
      </c>
    </row>
    <row r="24" spans="1:4" x14ac:dyDescent="0.25">
      <c r="A24" s="24" t="s">
        <v>37</v>
      </c>
      <c r="B24" s="20" t="s">
        <v>38</v>
      </c>
      <c r="C24" s="21">
        <v>4687.5907999999999</v>
      </c>
      <c r="D24" s="21">
        <f t="shared" si="0"/>
        <v>0.84019016195541374</v>
      </c>
    </row>
    <row r="25" spans="1:4" x14ac:dyDescent="0.25">
      <c r="A25" s="24" t="s">
        <v>39</v>
      </c>
      <c r="B25" s="20" t="s">
        <v>40</v>
      </c>
      <c r="C25" s="21">
        <v>800</v>
      </c>
      <c r="D25" s="21">
        <f t="shared" si="0"/>
        <v>0.14338967675342543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798.51350000000002</v>
      </c>
      <c r="D28" s="21">
        <f t="shared" si="0"/>
        <v>0.14312324081030797</v>
      </c>
    </row>
    <row r="29" spans="1:4" x14ac:dyDescent="0.25">
      <c r="A29" s="25" t="s">
        <v>47</v>
      </c>
      <c r="B29" s="20" t="s">
        <v>48</v>
      </c>
      <c r="C29" s="21">
        <v>720</v>
      </c>
      <c r="D29" s="21">
        <f t="shared" si="0"/>
        <v>0.12905070907808289</v>
      </c>
    </row>
    <row r="30" spans="1:4" x14ac:dyDescent="0.25">
      <c r="A30" s="24" t="s">
        <v>49</v>
      </c>
      <c r="B30" s="20" t="s">
        <v>50</v>
      </c>
      <c r="C30" s="21">
        <v>1061.3545999999999</v>
      </c>
      <c r="D30" s="21">
        <f t="shared" si="0"/>
        <v>0.19023411626845144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39" t="str">
        <f>'3 - QA MD'!C34:D34</f>
        <v>AUSENTE</v>
      </c>
      <c r="D32" s="40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3356.7824999999998</v>
      </c>
      <c r="D40" s="21">
        <f t="shared" si="0"/>
        <v>0.60165994700819414</v>
      </c>
    </row>
    <row r="41" spans="1:4" x14ac:dyDescent="0.25">
      <c r="A41" s="24">
        <v>23</v>
      </c>
      <c r="B41" s="26" t="s">
        <v>63</v>
      </c>
      <c r="C41" s="21">
        <v>1305.3135</v>
      </c>
      <c r="D41" s="21">
        <f t="shared" si="0"/>
        <v>0.23396060103360297</v>
      </c>
    </row>
    <row r="42" spans="1:4" x14ac:dyDescent="0.25">
      <c r="A42" s="24">
        <v>24</v>
      </c>
      <c r="B42" s="26" t="s">
        <v>64</v>
      </c>
      <c r="C42" s="21">
        <v>353.41359999999997</v>
      </c>
      <c r="D42" s="21">
        <f t="shared" si="0"/>
        <v>6.3344827330330492E-2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74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73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85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MD'!C35</f>
        <v>557920.22</v>
      </c>
      <c r="D48" s="29">
        <v>100</v>
      </c>
    </row>
    <row r="51" spans="2:2" x14ac:dyDescent="0.25">
      <c r="B51" t="s">
        <v>90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C6" sqref="C6"/>
    </sheetView>
  </sheetViews>
  <sheetFormatPr defaultRowHeight="15" x14ac:dyDescent="0.25"/>
  <cols>
    <col min="2" max="2" width="72.5703125" bestFit="1" customWidth="1"/>
    <col min="3" max="3" width="12.85546875" customWidth="1"/>
    <col min="4" max="4" width="12.28515625" customWidth="1"/>
  </cols>
  <sheetData>
    <row r="1" spans="1:4" x14ac:dyDescent="0.25">
      <c r="A1" s="35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FRIBURGO</v>
      </c>
      <c r="B1" s="35"/>
      <c r="C1" s="35"/>
      <c r="D1" s="35"/>
    </row>
    <row r="2" spans="1:4" x14ac:dyDescent="0.25">
      <c r="A2" s="35"/>
      <c r="B2" s="35"/>
      <c r="C2" s="35"/>
      <c r="D2" s="35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16" t="s">
        <v>8</v>
      </c>
      <c r="C5" s="4">
        <f>((289.3159+46.8378+106.1739+757.6739+37.473+322.2418+592.1189+471.6328+220.2766+186.2907+109.7054+407.7098+478.8003+117.7732+568.3654)*3) + ((53.0007+135.4019+38.0646+40.8095+539.4204+59.0178)*2)</f>
        <v>15868.597999999996</v>
      </c>
      <c r="D5" s="4">
        <f>(C5*100)/$C$35</f>
        <v>2.844241422187566</v>
      </c>
    </row>
    <row r="6" spans="1:4" x14ac:dyDescent="0.25">
      <c r="A6" s="2">
        <v>2</v>
      </c>
      <c r="B6" s="3" t="s">
        <v>9</v>
      </c>
      <c r="C6" s="4">
        <f>42161.2229 - C5</f>
        <v>26292.624900000003</v>
      </c>
      <c r="D6" s="4">
        <f>(C6*100)/$C$35</f>
        <v>4.7126137317625814</v>
      </c>
    </row>
    <row r="7" spans="1:4" x14ac:dyDescent="0.25">
      <c r="A7" s="2">
        <v>3</v>
      </c>
      <c r="B7" s="16" t="s">
        <v>10</v>
      </c>
      <c r="C7" s="4">
        <v>108402.20110000001</v>
      </c>
      <c r="D7" s="4">
        <f>(C7*100)/$C$35</f>
        <v>19.429695718861026</v>
      </c>
    </row>
    <row r="8" spans="1:4" x14ac:dyDescent="0.25">
      <c r="A8" s="2" t="s">
        <v>11</v>
      </c>
      <c r="B8" s="16" t="s">
        <v>12</v>
      </c>
      <c r="C8" s="4">
        <v>77750.321899999995</v>
      </c>
      <c r="D8" s="4">
        <f>(C8*100)/$C$35</f>
        <v>13.935741905894718</v>
      </c>
    </row>
    <row r="9" spans="1:4" x14ac:dyDescent="0.25">
      <c r="A9" s="2" t="s">
        <v>13</v>
      </c>
      <c r="B9" s="16" t="s">
        <v>14</v>
      </c>
      <c r="C9" s="4">
        <f>C7-C8</f>
        <v>30651.87920000001</v>
      </c>
      <c r="D9" s="4">
        <f>(C9*100)/$C$35</f>
        <v>5.493953812966307</v>
      </c>
    </row>
    <row r="10" spans="1:4" x14ac:dyDescent="0.25">
      <c r="A10" s="2" t="s">
        <v>15</v>
      </c>
      <c r="B10" s="16" t="s">
        <v>16</v>
      </c>
      <c r="C10" s="36" t="s">
        <v>89</v>
      </c>
      <c r="D10" s="37"/>
    </row>
    <row r="11" spans="1:4" x14ac:dyDescent="0.25">
      <c r="A11" s="2">
        <v>4</v>
      </c>
      <c r="B11" s="16" t="s">
        <v>20</v>
      </c>
      <c r="C11" s="4">
        <v>1409.1259</v>
      </c>
      <c r="D11" s="4">
        <f>(C11*100)/$C$35</f>
        <v>0.25256763413234962</v>
      </c>
    </row>
    <row r="12" spans="1:4" x14ac:dyDescent="0.25">
      <c r="A12" s="2">
        <v>5</v>
      </c>
      <c r="B12" s="3" t="s">
        <v>75</v>
      </c>
      <c r="C12" s="4">
        <f>C35-(C5+C6+C7+C11+C13+C14+C15+C17+C18+C19+C20+C21+C22+C23+C24+C25+C26+C27+C28+C29+C30+C31)</f>
        <v>380466.98329999996</v>
      </c>
      <c r="D12" s="4">
        <f>(C12*100)/$C$35</f>
        <v>68.193797188422394</v>
      </c>
    </row>
    <row r="13" spans="1:4" x14ac:dyDescent="0.25">
      <c r="A13" s="2">
        <v>6</v>
      </c>
      <c r="B13" s="16" t="s">
        <v>24</v>
      </c>
      <c r="C13" s="4">
        <v>0</v>
      </c>
      <c r="D13" s="4">
        <f>(C13*100)/$C$35</f>
        <v>0</v>
      </c>
    </row>
    <row r="14" spans="1:4" x14ac:dyDescent="0.25">
      <c r="A14" s="2">
        <v>7</v>
      </c>
      <c r="B14" s="16" t="s">
        <v>25</v>
      </c>
      <c r="C14" s="4">
        <v>5590.8743000000004</v>
      </c>
      <c r="D14" s="4">
        <f>(C14*100)/$C$35</f>
        <v>1.0020920733075422</v>
      </c>
    </row>
    <row r="15" spans="1:4" x14ac:dyDescent="0.25">
      <c r="A15" s="2">
        <v>8</v>
      </c>
      <c r="B15" s="16" t="s">
        <v>27</v>
      </c>
      <c r="C15" s="4">
        <v>0</v>
      </c>
      <c r="D15" s="4">
        <f>(C15*100)/$C$35</f>
        <v>0</v>
      </c>
    </row>
    <row r="16" spans="1:4" x14ac:dyDescent="0.25">
      <c r="A16" s="15">
        <v>9</v>
      </c>
      <c r="B16" s="5" t="s">
        <v>28</v>
      </c>
      <c r="C16" s="36"/>
      <c r="D16" s="37"/>
    </row>
    <row r="17" spans="1:4" x14ac:dyDescent="0.25">
      <c r="A17" s="14" t="s">
        <v>76</v>
      </c>
      <c r="B17" s="16" t="s">
        <v>34</v>
      </c>
      <c r="C17" s="4">
        <v>0</v>
      </c>
      <c r="D17" s="4">
        <f t="shared" ref="D17:D35" si="0">(C17*100)/$C$35</f>
        <v>0</v>
      </c>
    </row>
    <row r="18" spans="1:4" x14ac:dyDescent="0.25">
      <c r="A18" s="14" t="s">
        <v>77</v>
      </c>
      <c r="B18" s="16" t="s">
        <v>36</v>
      </c>
      <c r="C18" s="4">
        <v>0</v>
      </c>
      <c r="D18" s="4">
        <f t="shared" si="0"/>
        <v>0</v>
      </c>
    </row>
    <row r="19" spans="1:4" x14ac:dyDescent="0.25">
      <c r="A19" s="14" t="s">
        <v>78</v>
      </c>
      <c r="B19" s="16" t="s">
        <v>38</v>
      </c>
      <c r="C19" s="4">
        <v>0</v>
      </c>
      <c r="D19" s="4">
        <f t="shared" si="0"/>
        <v>0</v>
      </c>
    </row>
    <row r="20" spans="1:4" x14ac:dyDescent="0.25">
      <c r="A20" s="14" t="s">
        <v>79</v>
      </c>
      <c r="B20" s="16" t="s">
        <v>40</v>
      </c>
      <c r="C20" s="4">
        <v>0</v>
      </c>
      <c r="D20" s="4">
        <f t="shared" si="0"/>
        <v>0</v>
      </c>
    </row>
    <row r="21" spans="1:4" x14ac:dyDescent="0.25">
      <c r="A21" s="14" t="s">
        <v>80</v>
      </c>
      <c r="B21" s="34" t="s">
        <v>44</v>
      </c>
      <c r="C21" s="4">
        <v>0</v>
      </c>
      <c r="D21" s="4">
        <f t="shared" si="0"/>
        <v>0</v>
      </c>
    </row>
    <row r="22" spans="1:4" x14ac:dyDescent="0.25">
      <c r="A22" s="14">
        <v>10</v>
      </c>
      <c r="B22" s="16" t="s">
        <v>81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16" t="s">
        <v>53</v>
      </c>
      <c r="C23" s="4">
        <v>13421.254499999999</v>
      </c>
      <c r="D23" s="4">
        <f t="shared" si="0"/>
        <v>2.4055866804755706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3356.7824999999998</v>
      </c>
      <c r="D26" s="4">
        <f t="shared" si="0"/>
        <v>0.60165994700819414</v>
      </c>
    </row>
    <row r="27" spans="1:4" x14ac:dyDescent="0.25">
      <c r="A27" s="14">
        <v>15</v>
      </c>
      <c r="B27" s="16" t="s">
        <v>63</v>
      </c>
      <c r="C27" s="4">
        <v>1305.3140000000001</v>
      </c>
      <c r="D27" s="4">
        <f t="shared" si="0"/>
        <v>0.23396069065215097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70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71</v>
      </c>
      <c r="C30" s="4">
        <v>1806.4614999999999</v>
      </c>
      <c r="D30" s="4">
        <f t="shared" si="0"/>
        <v>0.32378491319063502</v>
      </c>
    </row>
    <row r="31" spans="1:4" x14ac:dyDescent="0.25">
      <c r="A31" s="14">
        <v>19</v>
      </c>
      <c r="B31" s="16" t="s">
        <v>72</v>
      </c>
      <c r="C31" s="4">
        <v>0</v>
      </c>
      <c r="D31" s="4">
        <f t="shared" si="0"/>
        <v>0</v>
      </c>
    </row>
    <row r="32" spans="1:4" x14ac:dyDescent="0.25">
      <c r="A32" s="14">
        <v>20</v>
      </c>
      <c r="B32" s="16" t="s">
        <v>87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73</v>
      </c>
      <c r="C33" s="4">
        <v>0</v>
      </c>
      <c r="D33" s="4">
        <f t="shared" si="0"/>
        <v>0</v>
      </c>
    </row>
    <row r="34" spans="1:4" x14ac:dyDescent="0.25">
      <c r="A34" s="14">
        <v>22</v>
      </c>
      <c r="B34" s="16" t="s">
        <v>54</v>
      </c>
      <c r="C34" s="36" t="s">
        <v>86</v>
      </c>
      <c r="D34" s="37"/>
    </row>
    <row r="35" spans="1:4" x14ac:dyDescent="0.25">
      <c r="A35" s="6"/>
      <c r="B35" s="7" t="s">
        <v>82</v>
      </c>
      <c r="C35" s="8">
        <v>557920.22</v>
      </c>
      <c r="D35" s="8">
        <f t="shared" si="0"/>
        <v>100</v>
      </c>
    </row>
    <row r="36" spans="1:4" x14ac:dyDescent="0.25">
      <c r="A36" s="6"/>
      <c r="B36" s="7" t="s">
        <v>83</v>
      </c>
      <c r="C36" s="8">
        <v>280307.23</v>
      </c>
      <c r="D36" s="8">
        <f>(C36*100)/$C$37</f>
        <v>33.440473704362702</v>
      </c>
    </row>
    <row r="37" spans="1:4" x14ac:dyDescent="0.25">
      <c r="A37" s="6"/>
      <c r="B37" s="7" t="s">
        <v>84</v>
      </c>
      <c r="C37" s="8">
        <f>C35+C36</f>
        <v>838227.45</v>
      </c>
      <c r="D37" s="8">
        <f>(C37*100)/$C$37</f>
        <v>100</v>
      </c>
    </row>
  </sheetData>
  <mergeCells count="4">
    <mergeCell ref="A1:D2"/>
    <mergeCell ref="C10:D10"/>
    <mergeCell ref="C16:D16"/>
    <mergeCell ref="C34:D3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2021-02-15T18:00:36Z</dcterms:modified>
</cp:coreProperties>
</file>