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570" yWindow="300" windowWidth="10065" windowHeight="9945"/>
  </bookViews>
  <sheets>
    <sheet name="Matriz de Julgamento" sheetId="2" r:id="rId1"/>
    <sheet name="Matriz de Decisão" sheetId="3" r:id="rId2"/>
    <sheet name="Definições" sheetId="4" r:id="rId3"/>
    <sheet name="Pontuação" sheetId="5" r:id="rId4"/>
    <sheet name="Memória de Cálculo" sheetId="6"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9" i="3" l="1"/>
  <c r="M12" i="2"/>
  <c r="M9" i="2"/>
  <c r="C16" i="2"/>
  <c r="D16" i="2"/>
  <c r="E16" i="2"/>
  <c r="F16" i="2"/>
  <c r="F15" i="2"/>
  <c r="G16" i="2"/>
  <c r="G15" i="2"/>
  <c r="H16" i="2"/>
  <c r="I16" i="2"/>
  <c r="J16" i="2"/>
  <c r="K16" i="2"/>
  <c r="L16" i="2"/>
  <c r="M16" i="2" l="1"/>
  <c r="G84" i="3" l="1"/>
  <c r="G83" i="3"/>
  <c r="G81" i="3"/>
  <c r="G80" i="3"/>
  <c r="G77" i="3"/>
  <c r="G76" i="3"/>
  <c r="B30" i="3"/>
  <c r="C22" i="3" s="1"/>
  <c r="B8" i="3" s="1"/>
  <c r="B86" i="3"/>
  <c r="C78" i="3" s="1"/>
  <c r="G44" i="3"/>
  <c r="H37" i="3" s="1"/>
  <c r="B44" i="3"/>
  <c r="C36" i="3" s="1"/>
  <c r="G30" i="3"/>
  <c r="H23" i="3" s="1"/>
  <c r="G9" i="3" s="1"/>
  <c r="G58" i="3"/>
  <c r="H50" i="3" s="1"/>
  <c r="G72" i="3"/>
  <c r="H62" i="3" s="1"/>
  <c r="B58" i="3"/>
  <c r="C52" i="3" s="1"/>
  <c r="D10" i="3" s="1"/>
  <c r="B72" i="3"/>
  <c r="C71" i="3" s="1"/>
  <c r="E15" i="3" s="1"/>
  <c r="L13" i="2"/>
  <c r="K13" i="2"/>
  <c r="H8" i="2"/>
  <c r="G8" i="2"/>
  <c r="I7" i="2"/>
  <c r="K8" i="2"/>
  <c r="L8" i="2"/>
  <c r="I8" i="2"/>
  <c r="F8" i="2"/>
  <c r="H10" i="2"/>
  <c r="F6" i="2"/>
  <c r="I6" i="2"/>
  <c r="E7" i="2"/>
  <c r="F7" i="2"/>
  <c r="H7" i="2"/>
  <c r="L7" i="2"/>
  <c r="L6" i="2"/>
  <c r="H63" i="3" l="1"/>
  <c r="C43" i="3"/>
  <c r="C41" i="3"/>
  <c r="C55" i="3"/>
  <c r="D13" i="3" s="1"/>
  <c r="H67" i="3"/>
  <c r="C35" i="3"/>
  <c r="G86" i="3"/>
  <c r="H76" i="3" s="1"/>
  <c r="C84" i="3"/>
  <c r="C25" i="3"/>
  <c r="B11" i="3" s="1"/>
  <c r="H70" i="3"/>
  <c r="C29" i="3"/>
  <c r="B15" i="3" s="1"/>
  <c r="C57" i="3"/>
  <c r="D15" i="3" s="1"/>
  <c r="C51" i="3"/>
  <c r="D9" i="3" s="1"/>
  <c r="C50" i="3"/>
  <c r="D8" i="3" s="1"/>
  <c r="H71" i="3"/>
  <c r="C49" i="3"/>
  <c r="D7" i="3" s="1"/>
  <c r="C37" i="3"/>
  <c r="C62" i="3"/>
  <c r="E6" i="3" s="1"/>
  <c r="C70" i="3"/>
  <c r="E14" i="3" s="1"/>
  <c r="C54" i="3"/>
  <c r="D12" i="3" s="1"/>
  <c r="C53" i="3"/>
  <c r="D11" i="3" s="1"/>
  <c r="C81" i="3"/>
  <c r="C80" i="3"/>
  <c r="C79" i="3"/>
  <c r="C83" i="3"/>
  <c r="C85" i="3"/>
  <c r="C76" i="3"/>
  <c r="H22" i="3"/>
  <c r="G8" i="3" s="1"/>
  <c r="C67" i="3"/>
  <c r="E11" i="3" s="1"/>
  <c r="H64" i="3"/>
  <c r="H57" i="3"/>
  <c r="H53" i="3"/>
  <c r="H49" i="3"/>
  <c r="H43" i="3"/>
  <c r="C28" i="3"/>
  <c r="B14" i="3" s="1"/>
  <c r="H35" i="3"/>
  <c r="C20" i="3"/>
  <c r="B6" i="3" s="1"/>
  <c r="C69" i="3"/>
  <c r="E13" i="3" s="1"/>
  <c r="C56" i="3"/>
  <c r="D14" i="3" s="1"/>
  <c r="H69" i="3"/>
  <c r="C48" i="3"/>
  <c r="D6" i="3" s="1"/>
  <c r="H29" i="3"/>
  <c r="G15" i="3" s="1"/>
  <c r="H25" i="3"/>
  <c r="G11" i="3" s="1"/>
  <c r="H21" i="3"/>
  <c r="G7" i="3" s="1"/>
  <c r="C42" i="3"/>
  <c r="C38" i="3"/>
  <c r="C34" i="3"/>
  <c r="C82" i="3"/>
  <c r="H38" i="3"/>
  <c r="C23" i="3"/>
  <c r="B9" i="3" s="1"/>
  <c r="H26" i="3"/>
  <c r="G12" i="3" s="1"/>
  <c r="H40" i="3"/>
  <c r="C65" i="3"/>
  <c r="E9" i="3" s="1"/>
  <c r="C63" i="3"/>
  <c r="E7" i="3" s="1"/>
  <c r="H66" i="3"/>
  <c r="H56" i="3"/>
  <c r="H52" i="3"/>
  <c r="H48" i="3"/>
  <c r="H41" i="3"/>
  <c r="C26" i="3"/>
  <c r="B12" i="3" s="1"/>
  <c r="C77" i="3"/>
  <c r="H28" i="3"/>
  <c r="G14" i="3" s="1"/>
  <c r="H24" i="3"/>
  <c r="G10" i="3" s="1"/>
  <c r="H20" i="3"/>
  <c r="G6" i="3" s="1"/>
  <c r="H36" i="3"/>
  <c r="C21" i="3"/>
  <c r="B7" i="3" s="1"/>
  <c r="C68" i="3"/>
  <c r="E12" i="3" s="1"/>
  <c r="C66" i="3"/>
  <c r="E10" i="3" s="1"/>
  <c r="C64" i="3"/>
  <c r="E8" i="3" s="1"/>
  <c r="H68" i="3"/>
  <c r="H55" i="3"/>
  <c r="H51" i="3"/>
  <c r="H39" i="3"/>
  <c r="C24" i="3"/>
  <c r="B10" i="3" s="1"/>
  <c r="H65" i="3"/>
  <c r="H27" i="3"/>
  <c r="G13" i="3" s="1"/>
  <c r="C40" i="3"/>
  <c r="H42" i="3"/>
  <c r="C27" i="3"/>
  <c r="B13" i="3" s="1"/>
  <c r="H34" i="3"/>
  <c r="H54" i="3"/>
  <c r="H78" i="3" l="1"/>
  <c r="H80" i="3"/>
  <c r="H85" i="3"/>
  <c r="H84" i="3"/>
  <c r="H82" i="3"/>
  <c r="H81" i="3"/>
  <c r="H79" i="3"/>
  <c r="H77" i="3"/>
  <c r="H83" i="3"/>
  <c r="C86" i="3"/>
  <c r="D79" i="3" s="1"/>
  <c r="F9" i="3" s="1"/>
  <c r="C44" i="3"/>
  <c r="H72" i="3"/>
  <c r="I65" i="3" s="1"/>
  <c r="H44" i="3"/>
  <c r="I37" i="3" s="1"/>
  <c r="H9" i="3" s="1"/>
  <c r="H86" i="3" l="1"/>
  <c r="I78" i="3" s="1"/>
  <c r="D83" i="3"/>
  <c r="F13" i="3" s="1"/>
  <c r="D81" i="3"/>
  <c r="F11" i="3" s="1"/>
  <c r="D80" i="3"/>
  <c r="F10" i="3" s="1"/>
  <c r="D76" i="3"/>
  <c r="F6" i="3" s="1"/>
  <c r="D84" i="3"/>
  <c r="F14" i="3" s="1"/>
  <c r="D78" i="3"/>
  <c r="F8" i="3" s="1"/>
  <c r="I66" i="3"/>
  <c r="I35" i="3"/>
  <c r="H7" i="3" s="1"/>
  <c r="D82" i="3"/>
  <c r="F12" i="3" s="1"/>
  <c r="D85" i="3"/>
  <c r="F15" i="3" s="1"/>
  <c r="D77" i="3"/>
  <c r="F7" i="3" s="1"/>
  <c r="I43" i="3"/>
  <c r="H15" i="3" s="1"/>
  <c r="I36" i="3"/>
  <c r="H8" i="3" s="1"/>
  <c r="I42" i="3"/>
  <c r="H14" i="3" s="1"/>
  <c r="I34" i="3"/>
  <c r="H6" i="3" s="1"/>
  <c r="I82" i="3"/>
  <c r="I38" i="3"/>
  <c r="H10" i="3" s="1"/>
  <c r="I41" i="3"/>
  <c r="H13" i="3" s="1"/>
  <c r="I40" i="3"/>
  <c r="H12" i="3" s="1"/>
  <c r="I64" i="3"/>
  <c r="I69" i="3"/>
  <c r="I68" i="3"/>
  <c r="I39" i="3"/>
  <c r="H11" i="3" s="1"/>
  <c r="D41" i="3"/>
  <c r="D36" i="3"/>
  <c r="D39" i="3"/>
  <c r="D37" i="3"/>
  <c r="D43" i="3"/>
  <c r="D35" i="3"/>
  <c r="D38" i="3"/>
  <c r="I79" i="3"/>
  <c r="D40" i="3"/>
  <c r="D42" i="3"/>
  <c r="I70" i="3"/>
  <c r="I62" i="3"/>
  <c r="I71" i="3"/>
  <c r="I67" i="3"/>
  <c r="I63" i="3"/>
  <c r="I83" i="3"/>
  <c r="D34" i="3"/>
  <c r="I85" i="3" l="1"/>
  <c r="I84" i="3"/>
  <c r="I81" i="3"/>
  <c r="I80" i="3"/>
  <c r="I77" i="3"/>
  <c r="I76" i="3"/>
  <c r="D14" i="2" l="1"/>
  <c r="C12" i="2"/>
  <c r="D10" i="2"/>
  <c r="N90" i="6"/>
  <c r="O87" i="6" s="1"/>
  <c r="N88" i="6"/>
  <c r="N87" i="6"/>
  <c r="N85" i="6"/>
  <c r="N84" i="6"/>
  <c r="N81" i="6"/>
  <c r="N80" i="6"/>
  <c r="O74" i="6"/>
  <c r="P73" i="6" s="1"/>
  <c r="O59" i="6"/>
  <c r="P56" i="6" s="1"/>
  <c r="Q44" i="6"/>
  <c r="R43" i="6" s="1"/>
  <c r="P29" i="6"/>
  <c r="Q28" i="6" s="1"/>
  <c r="R14" i="6"/>
  <c r="S10" i="6" s="1"/>
  <c r="E59" i="6"/>
  <c r="F56" i="6" s="1"/>
  <c r="F44" i="6"/>
  <c r="G41" i="6" s="1"/>
  <c r="H29" i="6"/>
  <c r="I20" i="6" s="1"/>
  <c r="I24" i="6"/>
  <c r="H14" i="6"/>
  <c r="I13" i="6" s="1"/>
  <c r="Q22" i="6" l="1"/>
  <c r="Q23" i="6"/>
  <c r="Q24" i="6"/>
  <c r="Q25" i="6"/>
  <c r="Q20" i="6"/>
  <c r="Q21" i="6"/>
  <c r="G42" i="6"/>
  <c r="G34" i="6"/>
  <c r="G36" i="6"/>
  <c r="O82" i="6"/>
  <c r="O85" i="6"/>
  <c r="O88" i="6"/>
  <c r="O80" i="6"/>
  <c r="O84" i="6"/>
  <c r="O83" i="6"/>
  <c r="O86" i="6"/>
  <c r="O89" i="6"/>
  <c r="O81" i="6"/>
  <c r="P67" i="6"/>
  <c r="P66" i="6"/>
  <c r="P72" i="6"/>
  <c r="P70" i="6"/>
  <c r="P71" i="6"/>
  <c r="P64" i="6"/>
  <c r="P68" i="6"/>
  <c r="P65" i="6"/>
  <c r="P69" i="6"/>
  <c r="P52" i="6"/>
  <c r="P49" i="6"/>
  <c r="P57" i="6"/>
  <c r="P50" i="6"/>
  <c r="P58" i="6"/>
  <c r="P51" i="6"/>
  <c r="P53" i="6"/>
  <c r="P54" i="6"/>
  <c r="P55" i="6"/>
  <c r="R36" i="6"/>
  <c r="R40" i="6"/>
  <c r="R37" i="6"/>
  <c r="R41" i="6"/>
  <c r="R34" i="6"/>
  <c r="R38" i="6"/>
  <c r="R42" i="6"/>
  <c r="R35" i="6"/>
  <c r="R39" i="6"/>
  <c r="Q26" i="6"/>
  <c r="Q19" i="6"/>
  <c r="Q27" i="6"/>
  <c r="S7" i="6"/>
  <c r="S11" i="6"/>
  <c r="S8" i="6"/>
  <c r="S4" i="6"/>
  <c r="S12" i="6"/>
  <c r="S5" i="6"/>
  <c r="S9" i="6"/>
  <c r="S13" i="6"/>
  <c r="S6" i="6"/>
  <c r="F49" i="6"/>
  <c r="F58" i="6"/>
  <c r="F50" i="6"/>
  <c r="F57" i="6"/>
  <c r="F51" i="6"/>
  <c r="F52" i="6"/>
  <c r="F53" i="6"/>
  <c r="F54" i="6"/>
  <c r="F55" i="6"/>
  <c r="G35" i="6"/>
  <c r="G43" i="6"/>
  <c r="G37" i="6"/>
  <c r="G38" i="6"/>
  <c r="G39" i="6"/>
  <c r="G40" i="6"/>
  <c r="I21" i="6"/>
  <c r="I26" i="6"/>
  <c r="I28" i="6"/>
  <c r="I25" i="6"/>
  <c r="I22" i="6"/>
  <c r="I19" i="6"/>
  <c r="I23" i="6"/>
  <c r="I27" i="6"/>
  <c r="I6" i="6"/>
  <c r="I7" i="6"/>
  <c r="I8" i="6"/>
  <c r="I9" i="6"/>
  <c r="I10" i="6"/>
  <c r="I11" i="6"/>
  <c r="I12" i="6"/>
  <c r="I4" i="6"/>
  <c r="I5" i="6"/>
  <c r="I14" i="6" l="1"/>
  <c r="O90" i="6"/>
  <c r="P87" i="6" s="1"/>
  <c r="P74" i="6"/>
  <c r="Q73" i="6" s="1"/>
  <c r="R44" i="6"/>
  <c r="S43" i="6" s="1"/>
  <c r="S14" i="6"/>
  <c r="T9" i="6" s="1"/>
  <c r="I29" i="6"/>
  <c r="J21" i="6" s="1"/>
  <c r="Q69" i="6" l="1"/>
  <c r="Q67" i="6"/>
  <c r="Q66" i="6"/>
  <c r="Q72" i="6"/>
  <c r="Q71" i="6"/>
  <c r="Q70" i="6"/>
  <c r="Q65" i="6"/>
  <c r="P84" i="6"/>
  <c r="P86" i="6"/>
  <c r="P81" i="6"/>
  <c r="P89" i="6"/>
  <c r="P82" i="6"/>
  <c r="P85" i="6"/>
  <c r="P88" i="6"/>
  <c r="P80" i="6"/>
  <c r="P83" i="6"/>
  <c r="Q64" i="6"/>
  <c r="Q68" i="6"/>
  <c r="S40" i="6"/>
  <c r="S37" i="6"/>
  <c r="S39" i="6"/>
  <c r="S41" i="6"/>
  <c r="S34" i="6"/>
  <c r="S38" i="6"/>
  <c r="S35" i="6"/>
  <c r="S36" i="6"/>
  <c r="S42" i="6"/>
  <c r="T12" i="6"/>
  <c r="T10" i="6"/>
  <c r="T7" i="6"/>
  <c r="T11" i="6"/>
  <c r="T5" i="6"/>
  <c r="T13" i="6"/>
  <c r="T6" i="6"/>
  <c r="T8" i="6"/>
  <c r="T4" i="6"/>
  <c r="J23" i="6"/>
  <c r="J22" i="6"/>
  <c r="J27" i="6"/>
  <c r="J26" i="6"/>
  <c r="J28" i="6"/>
  <c r="J25" i="6"/>
  <c r="J24" i="6"/>
  <c r="J20" i="6"/>
  <c r="J19" i="6"/>
  <c r="G7" i="2" l="1"/>
  <c r="F14" i="2"/>
  <c r="H15" i="2"/>
  <c r="H14" i="2"/>
  <c r="I15" i="2"/>
  <c r="I14" i="2"/>
  <c r="J15" i="2"/>
  <c r="K15" i="2"/>
  <c r="J14" i="2"/>
  <c r="L10" i="2"/>
  <c r="K10" i="2"/>
  <c r="G14" i="2" s="1"/>
  <c r="J10" i="2"/>
  <c r="I10" i="2"/>
  <c r="E15" i="2"/>
  <c r="E14" i="2"/>
  <c r="D15" i="2"/>
  <c r="K7" i="2"/>
  <c r="C14" i="2" l="1"/>
  <c r="M14" i="2" s="1"/>
  <c r="C15" i="2"/>
  <c r="M15" i="2" s="1"/>
  <c r="C15" i="3" l="1"/>
  <c r="C10" i="3"/>
  <c r="C14" i="3"/>
  <c r="C11" i="3"/>
  <c r="C12" i="3"/>
  <c r="C13" i="3"/>
  <c r="C9" i="3"/>
  <c r="C6" i="3" l="1"/>
  <c r="C8" i="3"/>
  <c r="C7" i="3"/>
  <c r="E6" i="2"/>
  <c r="G6" i="2"/>
  <c r="H6" i="2"/>
  <c r="I13" i="2"/>
  <c r="H13" i="2"/>
  <c r="H12" i="2"/>
  <c r="G13" i="2"/>
  <c r="G12" i="2"/>
  <c r="G11" i="2"/>
  <c r="F13" i="2"/>
  <c r="F12" i="2"/>
  <c r="F11" i="2"/>
  <c r="E13" i="2"/>
  <c r="E12" i="2"/>
  <c r="E11" i="2"/>
  <c r="D13" i="2"/>
  <c r="F10" i="2"/>
  <c r="E10" i="2"/>
  <c r="D12" i="2"/>
  <c r="M6" i="2" l="1"/>
  <c r="C11" i="2"/>
  <c r="C10" i="2"/>
  <c r="C13" i="2"/>
  <c r="M13" i="2" s="1"/>
  <c r="D11" i="2"/>
  <c r="E9" i="2"/>
  <c r="D9" i="2"/>
  <c r="C9" i="2"/>
  <c r="C8" i="2"/>
  <c r="D8" i="2"/>
  <c r="M8" i="2" l="1"/>
  <c r="M11" i="2"/>
  <c r="M10" i="2"/>
  <c r="C7" i="2"/>
  <c r="M7" i="2" l="1"/>
  <c r="N14" i="2" l="1"/>
  <c r="J4" i="3" s="1"/>
  <c r="N15" i="2"/>
  <c r="K4" i="3" s="1"/>
  <c r="N13" i="2"/>
  <c r="I4" i="3" s="1"/>
  <c r="N12" i="2"/>
  <c r="H4" i="3" s="1"/>
  <c r="N16" i="2"/>
  <c r="N10" i="2"/>
  <c r="F4" i="3" s="1"/>
  <c r="N6" i="2"/>
  <c r="N11" i="2"/>
  <c r="G4" i="3" s="1"/>
  <c r="N7" i="2"/>
  <c r="C4" i="3" s="1"/>
  <c r="N9" i="2"/>
  <c r="E4" i="3" s="1"/>
  <c r="N8" i="2"/>
  <c r="D4" i="3" s="1"/>
  <c r="C18" i="2" l="1"/>
  <c r="C19" i="2" s="1"/>
  <c r="C20" i="2" s="1"/>
  <c r="B4" i="3"/>
  <c r="L6" i="3" l="1"/>
  <c r="Q9" i="3" s="1"/>
  <c r="L15" i="3"/>
  <c r="Q6" i="3" s="1"/>
  <c r="L7" i="3"/>
  <c r="Q7" i="3" s="1"/>
  <c r="L8" i="3"/>
  <c r="Q13" i="3" s="1"/>
  <c r="L9" i="3"/>
  <c r="Q14" i="3" s="1"/>
  <c r="L10" i="3"/>
  <c r="Q10" i="3" s="1"/>
  <c r="L11" i="3"/>
  <c r="Q12" i="3" s="1"/>
  <c r="L12" i="3"/>
  <c r="Q8" i="3" s="1"/>
  <c r="L13" i="3"/>
  <c r="Q11" i="3" s="1"/>
  <c r="L14" i="3"/>
  <c r="Q5" i="3" s="1"/>
</calcChain>
</file>

<file path=xl/sharedStrings.xml><?xml version="1.0" encoding="utf-8"?>
<sst xmlns="http://schemas.openxmlformats.org/spreadsheetml/2006/main" count="713" uniqueCount="196">
  <si>
    <t>Auto Vetor Normalizado</t>
  </si>
  <si>
    <t>∑</t>
  </si>
  <si>
    <t>λ max</t>
  </si>
  <si>
    <t>IC</t>
  </si>
  <si>
    <t>RC</t>
  </si>
  <si>
    <t>CRITERIOS /ALTERNATIVAS</t>
  </si>
  <si>
    <t>VETOR DE CRITÉRIOS</t>
  </si>
  <si>
    <t>ALTERNATIVAS</t>
  </si>
  <si>
    <t>CRITÉRIOS</t>
  </si>
  <si>
    <t>NORMALIZAÇÃO</t>
  </si>
  <si>
    <t>TOTAL</t>
  </si>
  <si>
    <t>HARMONIZAÇÃO</t>
  </si>
  <si>
    <t>INDIRETO</t>
  </si>
  <si>
    <t>DIRETO</t>
  </si>
  <si>
    <t>VETOR DE DECISÃO</t>
  </si>
  <si>
    <t>PIÇARRÃO 7</t>
  </si>
  <si>
    <t>QUILOMBO 1</t>
  </si>
  <si>
    <t>CAPIVARI 3</t>
  </si>
  <si>
    <t>SÃO JOÃO</t>
  </si>
  <si>
    <t>OBRAS DE INFRA</t>
  </si>
  <si>
    <t>OBJETIVO</t>
  </si>
  <si>
    <t>SUB-CRITÉRIOS</t>
  </si>
  <si>
    <t>DEFINIÇÃO E ESCALA CONCEITUAL</t>
  </si>
  <si>
    <t>ATRIBUTO</t>
  </si>
  <si>
    <t>Custo estimado de implantação do parque considerando valores por m² ou metros lineares. Atributo Indireto: quanto mais elevado o custo menos viável sua implantação.</t>
  </si>
  <si>
    <t>CAPIVARI 4</t>
  </si>
  <si>
    <t>NOVA INDEPENDÊNCIA</t>
  </si>
  <si>
    <t>SAMAMBAIA</t>
  </si>
  <si>
    <t>SAPUCAI</t>
  </si>
  <si>
    <t>PATOS</t>
  </si>
  <si>
    <t>PIÇARRÃO 5</t>
  </si>
  <si>
    <t>PONTUAÇÃO</t>
  </si>
  <si>
    <t>Pontos</t>
  </si>
  <si>
    <t>Área muito degradada</t>
  </si>
  <si>
    <t>Área moderadamente degradada</t>
  </si>
  <si>
    <t>Área pouco degradada</t>
  </si>
  <si>
    <t>Critério Ambiental</t>
  </si>
  <si>
    <t>Critério Aspectos de Engenharia e Infraestrutura</t>
  </si>
  <si>
    <t>Critério Aspectos Sociais</t>
  </si>
  <si>
    <t xml:space="preserve">Obras de média complexidade e </t>
  </si>
  <si>
    <t>Obras de baixa complexidade.</t>
  </si>
  <si>
    <t>Critério Arquitetura e Mobilidade</t>
  </si>
  <si>
    <t>Critério Aspectos Jurídicos</t>
  </si>
  <si>
    <t>PONTUAÇÃO BASE PARA MATRIZ DE DECISÃO</t>
  </si>
  <si>
    <t>Valor absoluto</t>
  </si>
  <si>
    <t>Comunidade atutante na área do parque, organizada</t>
  </si>
  <si>
    <t>Presença de ONG, Associações ou líderes comunitários capazes de assumir compromissos em relação ao parque ou motivadas para fazê-lo</t>
  </si>
  <si>
    <t>Ausência de ações ou organizações</t>
  </si>
  <si>
    <t>CRITÉRIO 15 (E5)</t>
  </si>
  <si>
    <t>CUSTO ESTIMADO</t>
  </si>
  <si>
    <t>MATRIZ DE JULGAMENTO</t>
  </si>
  <si>
    <t>Julgamento recíproco, não alterar.</t>
  </si>
  <si>
    <t>Matriz recíproca, valor sempre = 1.</t>
  </si>
  <si>
    <t>Julgamento variável = Escala de Julgamento (Saaty, 1990).</t>
  </si>
  <si>
    <t>PARQUE</t>
  </si>
  <si>
    <t>&gt; 10% área com ocupações irregulares e alta precariedade</t>
  </si>
  <si>
    <t>até 2% ou ausência de ocupações irregulares</t>
  </si>
  <si>
    <t>&lt; 30% da área do parque</t>
  </si>
  <si>
    <t>Entre 30 e 70% da área do parque</t>
  </si>
  <si>
    <t xml:space="preserve"> &gt; 70% da área do parque</t>
  </si>
  <si>
    <t>VALOR (R$)</t>
  </si>
  <si>
    <t>Presença de área contaminadadentro dos limites do parque</t>
  </si>
  <si>
    <t>Ausência de área contaminada dentro dos limites do parque</t>
  </si>
  <si>
    <t>Parque Linear</t>
  </si>
  <si>
    <t>VEGETAÇÃO NATIVA (DIRETO)</t>
  </si>
  <si>
    <t>Vetor de Decisão</t>
  </si>
  <si>
    <t>A. Vegetação Nativa (Direto)</t>
  </si>
  <si>
    <t>B. Área Degradada (Indireto)</t>
  </si>
  <si>
    <r>
      <t>A. Vegetação Nativa</t>
    </r>
    <r>
      <rPr>
        <sz val="10"/>
        <color theme="1"/>
        <rFont val="Calibri"/>
        <family val="2"/>
        <scheme val="minor"/>
      </rPr>
      <t xml:space="preserve">: </t>
    </r>
  </si>
  <si>
    <r>
      <t>B. Área Degradada:</t>
    </r>
    <r>
      <rPr>
        <sz val="11"/>
        <color theme="1"/>
        <rFont val="Calibri"/>
        <family val="2"/>
        <scheme val="minor"/>
      </rPr>
      <t/>
    </r>
  </si>
  <si>
    <r>
      <t>C. Pertencimento</t>
    </r>
    <r>
      <rPr>
        <sz val="10"/>
        <color theme="1"/>
        <rFont val="Calibri"/>
        <family val="2"/>
        <scheme val="minor"/>
      </rPr>
      <t xml:space="preserve">: </t>
    </r>
  </si>
  <si>
    <t xml:space="preserve">Aspectos Ambientais: </t>
  </si>
  <si>
    <t xml:space="preserve">Aspectos Sociais: </t>
  </si>
  <si>
    <r>
      <t>D. Consolidação do Entorno</t>
    </r>
    <r>
      <rPr>
        <sz val="10"/>
        <color theme="1"/>
        <rFont val="Calibri"/>
        <family val="2"/>
        <scheme val="minor"/>
      </rPr>
      <t xml:space="preserve">: </t>
    </r>
  </si>
  <si>
    <r>
      <t>E. Obras de Infraestrutura:</t>
    </r>
    <r>
      <rPr>
        <b/>
        <sz val="10"/>
        <color theme="1"/>
        <rFont val="Calibri"/>
        <family val="2"/>
        <scheme val="minor"/>
      </rPr>
      <t xml:space="preserve"> </t>
    </r>
    <r>
      <rPr>
        <sz val="11"/>
        <color theme="1"/>
        <rFont val="Calibri"/>
        <family val="2"/>
        <scheme val="minor"/>
      </rPr>
      <t/>
    </r>
  </si>
  <si>
    <t xml:space="preserve">Aspectos Engenharia e Infraestrutura: </t>
  </si>
  <si>
    <r>
      <t>F. Mobilidade:</t>
    </r>
    <r>
      <rPr>
        <b/>
        <sz val="10"/>
        <color theme="1"/>
        <rFont val="Calibri"/>
        <family val="2"/>
        <scheme val="minor"/>
      </rPr>
      <t xml:space="preserve"> </t>
    </r>
    <r>
      <rPr>
        <sz val="11"/>
        <color theme="1"/>
        <rFont val="Calibri"/>
        <family val="2"/>
        <scheme val="minor"/>
      </rPr>
      <t/>
    </r>
  </si>
  <si>
    <t>Elementos propostos para o parque que oferecem rotas de acesso a equipamentos públicos (Saúde, Educação Lazer, Transporte público), conexão margem a margem do córrego, melhoria nas condições de acesso na escala do pedestre (passeios públicos, travessias, passarelas) e que oferecem a possibilidade de priorização do pedestre e de veículos não motorizados (via compartilhada, ciclovia, ciclofaixa, ciclorrota). Atributo direto: quanto mais elementos de mobilidade maior a viabilidade de implantação. Sendo (3) Rotas de acesso para todos os equipamentos públicos de entorno imediato e diferentes elementos de priorização do pedestre; (2) rotas de acesso para metade dos equipamentos públicos de entorno e parcial priorização do pedestre; (1) rotas de acesso para alguns equipamentos públicos de entorno ou ausente e reduzida priorização do pedestre.</t>
  </si>
  <si>
    <r>
      <t>G. Ocupação Irregular</t>
    </r>
    <r>
      <rPr>
        <sz val="10"/>
        <color theme="1"/>
        <rFont val="Calibri"/>
        <family val="2"/>
        <scheme val="minor"/>
      </rPr>
      <t xml:space="preserve">: </t>
    </r>
  </si>
  <si>
    <t>H. Dominialidade</t>
  </si>
  <si>
    <t>I. Áreas Contaminadas</t>
  </si>
  <si>
    <t xml:space="preserve">J. Custo de Implantação </t>
  </si>
  <si>
    <t xml:space="preserve">Aspectos Jurídicos: </t>
  </si>
  <si>
    <t xml:space="preserve">Arquitetura e Mobilidade: </t>
  </si>
  <si>
    <t>&gt; 10% de vegetação nativa no parque + estágio de regeneração médio e/ou inicial + &gt; 50% desta em APP</t>
  </si>
  <si>
    <t>&gt; 5% de vegetação nativa + estágio de regeneração médio e/ou inicial + &gt; 50% desta em APP</t>
  </si>
  <si>
    <t>&gt; 5% de vegetação nativa + estágio de regeneração médio e/ou inicial + &lt; 50% em  APP</t>
  </si>
  <si>
    <t>&lt; 5% vegetação nativa + estágio de regeneração inicial ou pioneiro + &lt; 50% em APP</t>
  </si>
  <si>
    <t>&lt; 5% vegetação nativa + estágio de regeneração inicial ou pioneiro + ausência em APP</t>
  </si>
  <si>
    <t>Pontos de descarte de Resíduos</t>
  </si>
  <si>
    <t>Constatação de Lançamento ou odor característico indicando presença de esgoto no curso d´água</t>
  </si>
  <si>
    <t>Presença de Erosão Significativa</t>
  </si>
  <si>
    <t>Presença de agrupamento de Espécie exótica invasora</t>
  </si>
  <si>
    <t>CRITÉRIO AMBIENTAL: B. ÁREA DEGRADADA</t>
  </si>
  <si>
    <t>Base: Quadro de Áreas</t>
  </si>
  <si>
    <t>CRITÉRIO AMBIENTAL: A.VEGETAÇÃO NATIVA</t>
  </si>
  <si>
    <t>Presença de ONGs, Asssociações, Líderes Comunitários</t>
  </si>
  <si>
    <t>Base de Dados: Vistoria + Memorial justificativo + Planta de Camada de Desenvolvimento + Relatório Descritivo e Mapa Diagnóstico Urbaniza</t>
  </si>
  <si>
    <t>CRITÉRIO SOCIAL: C. PERTENCIMENTO</t>
  </si>
  <si>
    <t>CRITÉRIO D</t>
  </si>
  <si>
    <t>CRITÉRIO C</t>
  </si>
  <si>
    <t>CRITÉRIO B</t>
  </si>
  <si>
    <t>CRITÉRIO A</t>
  </si>
  <si>
    <t xml:space="preserve">Bairros consolidados </t>
  </si>
  <si>
    <t>Equipamentos públicos</t>
  </si>
  <si>
    <t>CRITÉRIO SOCIAL: D. CONSOLIDAÇÃO DO ENTORNO</t>
  </si>
  <si>
    <t>Obras de Infraestrutura básica</t>
  </si>
  <si>
    <t>Barramento de Controle de Cheia</t>
  </si>
  <si>
    <t>Pavimentação de Vias</t>
  </si>
  <si>
    <t>CRITÉRIO ENGENHARIA E INFRAESTRUTURA: E. OBRAS DE INFRAESTUTURA</t>
  </si>
  <si>
    <t>Base: Planta Geral de implantação + Memorial Justficativo</t>
  </si>
  <si>
    <t>Elementos de Rota de Acesso</t>
  </si>
  <si>
    <t>CRITÉRIO ARQUITETURA E MOBILIDADE: F. MOBILIDADE</t>
  </si>
  <si>
    <t>CRITÉRIO JURÍDICO: G. OCUPAÇÕES IRREGULARES</t>
  </si>
  <si>
    <t>Área (m²)</t>
  </si>
  <si>
    <t>Área (%)</t>
  </si>
  <si>
    <t>Base: GeoAmbiental</t>
  </si>
  <si>
    <t>CRITÉRIO JURÍDICO: H. DOMINIALIDADE</t>
  </si>
  <si>
    <t>CRITÉRIO JURÍDICO: I. ÁREAS CONTAMINADAS</t>
  </si>
  <si>
    <t>Entorno 500m</t>
  </si>
  <si>
    <t>CRITÉRIO JURÍDICO: J. CUSTO ESTIMADO</t>
  </si>
  <si>
    <t>Base: DataGeo</t>
  </si>
  <si>
    <t>C. Pertencimento (Direto)</t>
  </si>
  <si>
    <t>E. Obras de Infraestrutura (Indireto)</t>
  </si>
  <si>
    <t>D. Consolidação do Entorno (Direto)</t>
  </si>
  <si>
    <t>F. Mobilidade (Direto)</t>
  </si>
  <si>
    <t>Rotas de acesso para todos os equipamentos públicos de entorno imediato e diferentes elementos de priorização do pedestre</t>
  </si>
  <si>
    <t>G. Ocupações Irregulares (Indireto)</t>
  </si>
  <si>
    <t>H. Dominialidade - áreas públicas (Direto)</t>
  </si>
  <si>
    <t>I. Áreas Contaminadas (Indireto)</t>
  </si>
  <si>
    <t>J. Custo de Implantação (Indireto)</t>
  </si>
  <si>
    <t>A</t>
  </si>
  <si>
    <t>B</t>
  </si>
  <si>
    <t>C</t>
  </si>
  <si>
    <t>D</t>
  </si>
  <si>
    <t>E</t>
  </si>
  <si>
    <t>F</t>
  </si>
  <si>
    <t>G</t>
  </si>
  <si>
    <t>H</t>
  </si>
  <si>
    <t>I</t>
  </si>
  <si>
    <t>J</t>
  </si>
  <si>
    <t>SIM</t>
  </si>
  <si>
    <t>NÃO</t>
  </si>
  <si>
    <t>PRECÁRIO</t>
  </si>
  <si>
    <t>Bairro consolidado e expressiva quantidade de equipamentos públicos no parque ou entorno</t>
  </si>
  <si>
    <t>Bairro Consolidado e Moderada quantidade de equipamentos no parque ou entorno</t>
  </si>
  <si>
    <t>Bairro Precário e baixa quantidade ou ausência de equipamentos públicos no parque e entorno</t>
  </si>
  <si>
    <t>Estágio de Regeneração</t>
  </si>
  <si>
    <t>Inicial</t>
  </si>
  <si>
    <t>Quantidade de elementos de priorização de Pedestre (ciclovia, passeio público, via compartilhada)</t>
  </si>
  <si>
    <t>Rotas de acesso parcial para equipamentos públicos de entorno e parcial priorização do pedestre</t>
  </si>
  <si>
    <t>Rotas de acesso parcial ou ausente para equipamentos públicos de entorno ou reduzida priorização do pedestre</t>
  </si>
  <si>
    <t>de 5 a 10% área com ocupações irregulares e alta precariedade</t>
  </si>
  <si>
    <t>de 5 a 10% área com ocupações irregulares e média precariedade</t>
  </si>
  <si>
    <t xml:space="preserve">de 2 a 5% área com ocupações irregulares e baixa precariedade </t>
  </si>
  <si>
    <t>AUSENTE</t>
  </si>
  <si>
    <t>PRESENTE</t>
  </si>
  <si>
    <t>Proporção de área com ocupações irregulares em relação a área do parque, nível de precariedade (tipo de construção, infraestrutura básica e pavimentação). Atributo indireto: quanto maior a área e nível de precariedade menor a viabilidade de implantação do parque. (5) &gt; 10% área com ocupações irregulares e alta precariedade; (4) 5 a 10% área com ocupações irregulares e alta precariedade; (3) 5 a 10 % área com ocupações irregulares e média precariedade; (2) 2 a 5% área com ocupações irregulares e baixa precariedade (1) até 2 % ou ausência de ocupações irregulares.</t>
  </si>
  <si>
    <t>CRITÉRIO E</t>
  </si>
  <si>
    <t>CRITÉRIO F</t>
  </si>
  <si>
    <t>CRITÉRIO G</t>
  </si>
  <si>
    <t>CRITÉRIO H</t>
  </si>
  <si>
    <t>CRITÉRIO I</t>
  </si>
  <si>
    <t>MODERADA</t>
  </si>
  <si>
    <t>AUSÊNCIA</t>
  </si>
  <si>
    <t>EXPRESSIVA</t>
  </si>
  <si>
    <t>POUCO</t>
  </si>
  <si>
    <t>DEGRADAÇÃO</t>
  </si>
  <si>
    <t>PRESENÇA</t>
  </si>
  <si>
    <t>ATUANTE</t>
  </si>
  <si>
    <t>PERTENCIMENTO</t>
  </si>
  <si>
    <t>Complexidade das obras de infraestrutura necessárias para implantação do parque, internas e externas, tais como travessias sobre o curso d´água, galerias de águas pluviais, barramentos de controle de cheias, contenção de margens, desassoreamento, obras de saneamento, pavimentação de vias. Atributo indireto: quanto maior a complexidade das obras menor a viabilidade para implantação do parque (custo). Sendo (3) Obras de alta complexidade; (2) Obras de média complexidade e (1) Obras de baixa complexidade.</t>
  </si>
  <si>
    <t>Obras de alta complexidade</t>
  </si>
  <si>
    <t>BAIXA</t>
  </si>
  <si>
    <t>MÉDIA</t>
  </si>
  <si>
    <t>ALTA</t>
  </si>
  <si>
    <t>Porcentagem de área sob dominialidade pública (GeoAmbiental) em relação à área do parque. Atributo direto: quanto maior a área pública maior a viabilidade para implantação do parque. (3) &gt; 70% da área do parque; (2) Entre 30 e 70% da área do parque; (1) &lt; 30% da área do parque.</t>
  </si>
  <si>
    <t xml:space="preserve">Custo estimado de implantação do parque considerando valores por m² ou metros lineares. </t>
  </si>
  <si>
    <t>Presença de áreas contaminadas na área destinada ao parque e entorno de 500,00m segundo Data Geo/CETESB - áreas contaminadas, 2019. Atributo indireto, ou seja, se presente a implantação do parque é inviável. (2) Presença de área contaminada; (1) ausência de área contaminada.</t>
  </si>
  <si>
    <t>Critério ambiental que apresenta a proporção da vegetação nativa existente dentro dos limites do parque linear, em relação a área total de vegetação, associada ao estágio de regeneração e a localização dentro ou fora de APP. Sendo este um atributo direto, tendo como escala conceitual os parâmetros: (5) &gt; 10% de vegetação nativa no parque + estágio de regeneração médio e/ou inicial + &gt; 50% desta em APP; (4) &gt; 5% de vegetação nativa + estágio de regeneração médio e/ou inicial + &gt; 50% desta em APP; (3) &gt; 5% de vegetação nativa + estágio de regeneração médio e/ou inicial + &lt; 50% em  APP; (2) &lt; 5% vegetação nativa + estágio de regeneração inicial ou pioneiro + &lt; 50% em APP; (1) Ausência de vegetação nativa.</t>
  </si>
  <si>
    <t>Base: Quadro de Áreas + Memorial Justificativo + Planta de Camada de Desenvolvimento + Diagnóstico (a partir do PQL Alta Prioridade)</t>
  </si>
  <si>
    <t>Definir a viabilidade de implantação dos parques lineares, de acordo com critérios ambientais, sociais, urbanísticos, obras e orçamentários, tendo o custo como primordial.</t>
  </si>
  <si>
    <t>Objetivo:</t>
  </si>
  <si>
    <t>Critério Social que apresenta a constatação de ações concretas da comunidade de entorno (horta, parquinho, campo de futebol) na área do parque, presença de ONGs, Associações de Bairro ou líderes comunitários atuantes na região do parque e com demanda para a área ou ausência desses. Atributo direto, ou seja, quanto mais presente e atuante maior viabilidade: (3) Comunidade atutante na área do parque, organizada; (2) Presença de ONG, Associações ou líderes comunitários capazes de assumir compromissos em relação ao parque ou motivadas para fazê-lo; (1) Ausência de ações ou organizações.(Entorno: raio de 500,00m)</t>
  </si>
  <si>
    <t>Critério Social que avalia a existência de bairros consolidados no entorno da área destinada ao parque com equipamentos de esporte e lazer e/ou equipamentos comunitários em seu entorno imediato tais como escolas, creches, associações, que indiquem potencial público e demanda para utilização do parque, sendo este um atributo direto, ou seja, quanto mais equipamentos maior a viabilidade  para a implantação do parque. (3) Bairro Consolidado e Expressiva quantidade de equipamentos públicos no parque ou entorno; (2) Bairro Consolidado e Moderada quantidade de equipamentos no parque ou entorno; (1) Bairro precário e Baixa quantidade ou ausência de equipamentos públicos no parque e entorno. (Entorno: raio de 500,00m)</t>
  </si>
  <si>
    <t>Complexidade</t>
  </si>
  <si>
    <t>Precariedade</t>
  </si>
  <si>
    <t>Ações Concretas da Comunidade (Horta, Parque Infantil, Quadras, Campos de futebol, etc)</t>
  </si>
  <si>
    <t>Área Total de Vegetação Nativa Existente (m²)</t>
  </si>
  <si>
    <t>Área de Vegetação Nativa em relação à Área Total do Parque (%)</t>
  </si>
  <si>
    <t>Área de Vegetação Nativa Existente em APP (m²)</t>
  </si>
  <si>
    <t>Área de Vegetação Nativa Existente em APP em relação com a Área Total de Vegetação Nativa Existente no Parque (%)</t>
  </si>
  <si>
    <r>
      <t xml:space="preserve">Critério ambiental que apresenta a presença de fatores de degradação como resíduos sólidos, esgoto, erosão significativa e vegetação exótica invasora. Sendo este um atributo indireto, ou seja, quanto mais fatores de degradação menor a viabilidade para a implantação deste parque. Sendo erosão significativa a perda de solo ocasionada por enxurrada concentrada em trecho específico ao longo das margens do curso d´água relacionada ao lançamento de águas pluviais  ou em trechos de meandros do curso d´água que com o aumento considerável de vazão em curto período de tempo (chuvas torrenciais), associado à fragilidade do solo, ocasionam o carreamento do solo e a definição de sulcos que comprometem a estrutura de passarelas, ruas, passeios públicos, áreas de convivência, entre outras áreas destinadas à composição do parque linear ou a segurança de seus usuários. Vegetação exótica invasora: diz respeito a presença de agrupamento monoespecífico (conjunto de exemplares arbóreos da mesma espécie botânica, sendo mais comum da espécie </t>
    </r>
    <r>
      <rPr>
        <i/>
        <sz val="10"/>
        <color theme="1"/>
        <rFont val="Calibri"/>
        <family val="2"/>
        <scheme val="minor"/>
      </rPr>
      <t>Leucaena leucocephala</t>
    </r>
    <r>
      <rPr>
        <sz val="10"/>
        <color theme="1"/>
        <rFont val="Calibri"/>
        <family val="2"/>
        <scheme val="minor"/>
      </rPr>
      <t xml:space="preserve">  (leucena), adotado-se o critério de área mínima do agrupamento de 100,00m²) ou de outras espécies listadas na Resolução Municipal nº 12/15, sendo estas ruderais ou com características de espécie ruderal, ou seja, que podem proliferar em áreas perturbadas e dificultar o estabelecimento de espécies nativas e que exijam manejo específico para serem removidas. Assim temos: (3) Área muito degradada ; (2) Área moderadamente degradada e, (1) Área pouco degradada.</t>
    </r>
  </si>
  <si>
    <t>VIABILIDADE DE IMPLANTAÇÃO</t>
  </si>
  <si>
    <t>Viabilidade de Implantação</t>
  </si>
  <si>
    <t>Auto Vetor</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</si>
</sst>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u/>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i/>
      <u/>
      <sz val="14"/>
      <color theme="1"/>
      <name val="Calibri"/>
      <family val="2"/>
      <scheme val="minor"/>
    </font>
    <font>
      <b/>
      <sz val="12"/>
      <color theme="1"/>
      <name val="Calibri"/>
      <family val="2"/>
      <scheme val="minor"/>
    </font>
    <font>
      <b/>
      <u/>
      <sz val="12"/>
      <color theme="1"/>
      <name val="Calibri"/>
      <family val="2"/>
      <scheme val="minor"/>
    </font>
    <font>
      <b/>
      <sz val="10"/>
      <name val="Calibri"/>
      <family val="2"/>
      <scheme val="minor"/>
    </font>
    <font>
      <sz val="10"/>
      <name val="Calibri"/>
      <family val="2"/>
      <scheme val="minor"/>
    </font>
    <font>
      <sz val="10"/>
      <color theme="0"/>
      <name val="Calibri"/>
      <family val="2"/>
      <scheme val="minor"/>
    </font>
    <font>
      <sz val="8"/>
      <color theme="1"/>
      <name val="Calibri"/>
      <family val="2"/>
      <scheme val="minor"/>
    </font>
    <font>
      <sz val="8"/>
      <name val="Calibri"/>
      <family val="2"/>
      <scheme val="minor"/>
    </font>
    <font>
      <sz val="9"/>
      <name val="Calibri"/>
      <family val="2"/>
      <scheme val="minor"/>
    </font>
    <font>
      <b/>
      <sz val="11"/>
      <color theme="0"/>
      <name val="Calibri"/>
      <family val="2"/>
      <scheme val="minor"/>
    </font>
    <font>
      <b/>
      <sz val="8"/>
      <name val="Calibri"/>
      <family val="2"/>
      <scheme val="minor"/>
    </font>
    <font>
      <i/>
      <sz val="10"/>
      <color theme="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195">
    <xf numFmtId="0" fontId="0" fillId="0" borderId="0" xfId="0"/>
    <xf numFmtId="0" fontId="0" fillId="0" borderId="0" xfId="0" applyAlignment="1">
      <alignment horizontal="center" vertical="center"/>
    </xf>
    <xf numFmtId="0" fontId="0" fillId="0" borderId="1" xfId="0" applyBorder="1"/>
    <xf numFmtId="0" fontId="0" fillId="0" borderId="0" xfId="0" applyAlignment="1">
      <alignment horizontal="center"/>
    </xf>
    <xf numFmtId="0" fontId="0" fillId="0" borderId="0" xfId="0" applyBorder="1" applyAlignment="1">
      <alignment horizontal="center" vertical="center"/>
    </xf>
    <xf numFmtId="0" fontId="6" fillId="0" borderId="1" xfId="0" applyFont="1" applyBorder="1" applyAlignment="1">
      <alignment horizontal="center" vertical="center"/>
    </xf>
    <xf numFmtId="0" fontId="6" fillId="0" borderId="1" xfId="0" applyFont="1" applyBorder="1"/>
    <xf numFmtId="0" fontId="6" fillId="0" borderId="1" xfId="0" applyFont="1" applyFill="1" applyBorder="1" applyAlignment="1">
      <alignment horizontal="center" vertical="center"/>
    </xf>
    <xf numFmtId="0" fontId="6" fillId="0" borderId="0" xfId="0" applyFont="1"/>
    <xf numFmtId="0" fontId="4" fillId="5" borderId="1" xfId="0" applyFont="1" applyFill="1" applyBorder="1" applyAlignment="1">
      <alignment horizontal="center" wrapText="1"/>
    </xf>
    <xf numFmtId="0" fontId="4" fillId="5" borderId="1" xfId="0" applyFont="1" applyFill="1" applyBorder="1" applyAlignment="1">
      <alignment horizontal="left" wrapText="1"/>
    </xf>
    <xf numFmtId="0" fontId="5" fillId="5" borderId="1" xfId="0" applyFont="1" applyFill="1" applyBorder="1" applyAlignment="1">
      <alignment horizontal="center" vertical="center" wrapText="1"/>
    </xf>
    <xf numFmtId="0" fontId="5" fillId="5" borderId="1" xfId="0" applyFont="1" applyFill="1" applyBorder="1" applyAlignment="1">
      <alignment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5" borderId="1" xfId="0" applyFont="1" applyFill="1" applyBorder="1" applyAlignment="1">
      <alignment wrapText="1"/>
    </xf>
    <xf numFmtId="0" fontId="6" fillId="0" borderId="0" xfId="0" applyFont="1" applyAlignment="1">
      <alignment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xf numFmtId="0" fontId="7" fillId="0" borderId="0" xfId="0" applyFont="1" applyAlignment="1">
      <alignment horizontal="justify" vertical="center"/>
    </xf>
    <xf numFmtId="0" fontId="9" fillId="0" borderId="8" xfId="0" applyFont="1" applyBorder="1" applyAlignment="1">
      <alignment horizontal="justify" vertical="center"/>
    </xf>
    <xf numFmtId="0" fontId="7" fillId="0" borderId="8" xfId="0" applyFont="1" applyBorder="1" applyAlignment="1">
      <alignment horizontal="center" vertical="center"/>
    </xf>
    <xf numFmtId="0" fontId="9" fillId="0" borderId="9" xfId="0" applyFont="1" applyBorder="1" applyAlignment="1">
      <alignment horizontal="justify" vertical="center"/>
    </xf>
    <xf numFmtId="0" fontId="7" fillId="0" borderId="9" xfId="0" applyFont="1" applyBorder="1" applyAlignment="1">
      <alignment horizontal="center" vertical="center"/>
    </xf>
    <xf numFmtId="0" fontId="7" fillId="0" borderId="11" xfId="0" applyFont="1" applyBorder="1" applyAlignment="1">
      <alignment horizontal="justify" vertical="center"/>
    </xf>
    <xf numFmtId="0" fontId="7" fillId="0" borderId="11" xfId="0" applyFont="1" applyBorder="1" applyAlignment="1">
      <alignment horizontal="justify" vertical="center" wrapText="1"/>
    </xf>
    <xf numFmtId="0" fontId="7" fillId="0" borderId="0" xfId="0" applyFont="1" applyAlignment="1">
      <alignment horizontal="center" vertical="center"/>
    </xf>
    <xf numFmtId="0" fontId="7" fillId="0" borderId="7" xfId="0" applyFont="1" applyBorder="1" applyAlignment="1">
      <alignment horizontal="justify" vertical="center"/>
    </xf>
    <xf numFmtId="0" fontId="7" fillId="0" borderId="7" xfId="0" applyFont="1" applyBorder="1" applyAlignment="1">
      <alignment horizontal="justify" vertical="center" wrapText="1"/>
    </xf>
    <xf numFmtId="0" fontId="9" fillId="0" borderId="8" xfId="0" applyFont="1" applyBorder="1" applyAlignment="1">
      <alignment horizontal="left" vertical="center"/>
    </xf>
    <xf numFmtId="0" fontId="8" fillId="0" borderId="7" xfId="0" applyFont="1" applyBorder="1" applyAlignment="1">
      <alignment horizontal="justify" vertical="center"/>
    </xf>
    <xf numFmtId="0" fontId="7" fillId="0" borderId="10" xfId="0" applyFont="1" applyBorder="1" applyAlignment="1">
      <alignment horizontal="center" vertical="center" wrapText="1"/>
    </xf>
    <xf numFmtId="0" fontId="8" fillId="0" borderId="0" xfId="0" applyFont="1"/>
    <xf numFmtId="0" fontId="0" fillId="0" borderId="0" xfId="0" applyBorder="1"/>
    <xf numFmtId="0" fontId="6" fillId="0" borderId="1" xfId="0" applyFont="1" applyFill="1" applyBorder="1" applyAlignment="1">
      <alignment wrapText="1"/>
    </xf>
    <xf numFmtId="10" fontId="0" fillId="0" borderId="0" xfId="1" applyNumberFormat="1" applyFont="1" applyBorder="1" applyAlignment="1">
      <alignment horizontal="center"/>
    </xf>
    <xf numFmtId="10" fontId="0" fillId="0" borderId="0" xfId="0" applyNumberFormat="1" applyBorder="1" applyAlignment="1">
      <alignment horizontal="center"/>
    </xf>
    <xf numFmtId="10" fontId="2"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7" fillId="0" borderId="17" xfId="0" applyFont="1" applyBorder="1" applyAlignment="1">
      <alignment horizontal="justify" vertical="center" wrapText="1"/>
    </xf>
    <xf numFmtId="0" fontId="7" fillId="0" borderId="16" xfId="0" applyFont="1" applyBorder="1" applyAlignment="1">
      <alignment horizontal="center" vertical="center"/>
    </xf>
    <xf numFmtId="0" fontId="7" fillId="0" borderId="1" xfId="0" applyFont="1" applyBorder="1"/>
    <xf numFmtId="0" fontId="6" fillId="0" borderId="0" xfId="0" applyFont="1" applyBorder="1" applyAlignment="1">
      <alignment horizontal="center" vertical="center"/>
    </xf>
    <xf numFmtId="0" fontId="7" fillId="0" borderId="1" xfId="0" applyFont="1" applyBorder="1" applyAlignment="1">
      <alignment horizontal="center" vertical="center"/>
    </xf>
    <xf numFmtId="0" fontId="14" fillId="0" borderId="1" xfId="0" applyFont="1" applyFill="1" applyBorder="1" applyAlignment="1">
      <alignment horizontal="center" vertical="center"/>
    </xf>
    <xf numFmtId="10"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0" fillId="0" borderId="0" xfId="0" applyBorder="1" applyAlignment="1">
      <alignment wrapText="1"/>
    </xf>
    <xf numFmtId="0" fontId="0" fillId="0" borderId="0" xfId="0" applyAlignment="1">
      <alignment wrapText="1"/>
    </xf>
    <xf numFmtId="0" fontId="6" fillId="4" borderId="1" xfId="0" applyFont="1" applyFill="1" applyBorder="1"/>
    <xf numFmtId="0" fontId="6" fillId="3" borderId="1" xfId="0" applyFont="1" applyFill="1" applyBorder="1"/>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10" fontId="8"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NumberFormat="1" applyFont="1" applyBorder="1" applyAlignment="1">
      <alignment horizontal="center" vertical="center"/>
    </xf>
    <xf numFmtId="10" fontId="6" fillId="0" borderId="1" xfId="0" applyNumberFormat="1" applyFont="1" applyBorder="1" applyAlignment="1">
      <alignment horizontal="center" vertical="center"/>
    </xf>
    <xf numFmtId="0" fontId="6" fillId="4" borderId="1" xfId="0" applyFont="1" applyFill="1" applyBorder="1" applyAlignment="1">
      <alignment horizontal="center" vertical="center"/>
    </xf>
    <xf numFmtId="0" fontId="5" fillId="0" borderId="1" xfId="0" applyFont="1" applyFill="1" applyBorder="1"/>
    <xf numFmtId="9" fontId="6" fillId="0" borderId="1" xfId="1" applyFont="1" applyBorder="1"/>
    <xf numFmtId="9" fontId="6" fillId="0" borderId="0" xfId="1" applyFont="1"/>
    <xf numFmtId="0" fontId="16" fillId="0" borderId="0" xfId="0" applyFont="1" applyAlignment="1">
      <alignment horizontal="center" vertical="center"/>
    </xf>
    <xf numFmtId="0" fontId="16" fillId="0" borderId="0" xfId="0" applyFont="1" applyAlignment="1">
      <alignment horizontal="center" vertical="center" wrapText="1"/>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xf>
    <xf numFmtId="10" fontId="16" fillId="0" borderId="0" xfId="0" applyNumberFormat="1" applyFont="1" applyAlignment="1">
      <alignment horizontal="center" vertical="center"/>
    </xf>
    <xf numFmtId="0" fontId="16" fillId="0" borderId="0" xfId="0" applyFont="1" applyBorder="1" applyAlignment="1">
      <alignment horizontal="center" vertical="center"/>
    </xf>
    <xf numFmtId="0" fontId="17" fillId="0" borderId="1" xfId="0" applyFont="1" applyBorder="1" applyAlignment="1">
      <alignment horizontal="center" vertical="center"/>
    </xf>
    <xf numFmtId="4" fontId="17" fillId="0" borderId="1" xfId="0" applyNumberFormat="1" applyFont="1" applyBorder="1" applyAlignment="1">
      <alignment horizontal="center" vertical="center"/>
    </xf>
    <xf numFmtId="10" fontId="17" fillId="0" borderId="1" xfId="1" applyNumberFormat="1" applyFont="1" applyBorder="1" applyAlignment="1">
      <alignment horizontal="center" vertical="center"/>
    </xf>
    <xf numFmtId="0" fontId="17" fillId="0" borderId="1" xfId="1" applyNumberFormat="1" applyFont="1" applyBorder="1" applyAlignment="1">
      <alignment horizontal="center" vertical="center"/>
    </xf>
    <xf numFmtId="2" fontId="17" fillId="0" borderId="1" xfId="0" applyNumberFormat="1" applyFont="1" applyBorder="1" applyAlignment="1">
      <alignment horizontal="center" vertical="center"/>
    </xf>
    <xf numFmtId="0" fontId="17" fillId="0" borderId="1" xfId="0" applyFont="1" applyBorder="1" applyAlignment="1">
      <alignment horizontal="center" vertical="center" wrapText="1"/>
    </xf>
    <xf numFmtId="4" fontId="17" fillId="0" borderId="1" xfId="0" applyNumberFormat="1" applyFont="1" applyBorder="1" applyAlignment="1">
      <alignment horizontal="center" vertical="center" wrapText="1"/>
    </xf>
    <xf numFmtId="10" fontId="17" fillId="0" borderId="1" xfId="1" applyNumberFormat="1" applyFont="1" applyBorder="1" applyAlignment="1">
      <alignment horizontal="center" vertical="center" wrapText="1"/>
    </xf>
    <xf numFmtId="0" fontId="17" fillId="0" borderId="1" xfId="1" applyNumberFormat="1" applyFont="1" applyBorder="1" applyAlignment="1">
      <alignment horizontal="center" vertical="center" wrapText="1"/>
    </xf>
    <xf numFmtId="0" fontId="6" fillId="0" borderId="1" xfId="0" applyFont="1" applyFill="1" applyBorder="1" applyAlignment="1">
      <alignment horizontal="left" vertical="center" wrapText="1"/>
    </xf>
    <xf numFmtId="10" fontId="7" fillId="0" borderId="1" xfId="0" applyNumberFormat="1" applyFont="1" applyFill="1" applyBorder="1" applyAlignment="1">
      <alignment wrapText="1"/>
    </xf>
    <xf numFmtId="0" fontId="0" fillId="0" borderId="0" xfId="0" applyNumberFormat="1" applyBorder="1"/>
    <xf numFmtId="0" fontId="13" fillId="0" borderId="1" xfId="0" applyNumberFormat="1" applyFont="1" applyFill="1" applyBorder="1" applyAlignment="1">
      <alignment horizontal="center" vertical="center"/>
    </xf>
    <xf numFmtId="0" fontId="0" fillId="0" borderId="1" xfId="0" applyFill="1" applyBorder="1"/>
    <xf numFmtId="0" fontId="8" fillId="0" borderId="2" xfId="0" applyFont="1" applyBorder="1" applyAlignment="1">
      <alignment horizontal="center" vertical="center" wrapText="1"/>
    </xf>
    <xf numFmtId="10" fontId="8" fillId="0" borderId="2" xfId="0" applyNumberFormat="1" applyFont="1" applyBorder="1" applyAlignment="1">
      <alignment horizontal="center" vertical="center" wrapText="1"/>
    </xf>
    <xf numFmtId="0" fontId="14" fillId="0" borderId="1" xfId="0" applyFont="1" applyFill="1" applyBorder="1" applyAlignment="1">
      <alignment wrapText="1"/>
    </xf>
    <xf numFmtId="10" fontId="14" fillId="0" borderId="1" xfId="1" applyNumberFormat="1" applyFont="1" applyFill="1" applyBorder="1" applyAlignment="1">
      <alignment horizontal="center" vertical="center" wrapText="1"/>
    </xf>
    <xf numFmtId="10" fontId="7" fillId="0" borderId="1" xfId="1" applyNumberFormat="1" applyFont="1" applyFill="1" applyBorder="1" applyAlignment="1">
      <alignment horizontal="center" wrapText="1"/>
    </xf>
    <xf numFmtId="10" fontId="7" fillId="0" borderId="1" xfId="0" applyNumberFormat="1" applyFont="1" applyFill="1" applyBorder="1" applyAlignment="1">
      <alignment horizontal="center" wrapText="1"/>
    </xf>
    <xf numFmtId="10" fontId="7" fillId="0" borderId="1" xfId="0" applyNumberFormat="1" applyFont="1" applyFill="1" applyBorder="1" applyAlignment="1">
      <alignment horizontal="center" vertical="center" wrapText="1"/>
    </xf>
    <xf numFmtId="0" fontId="19" fillId="6" borderId="2" xfId="0" applyFont="1" applyFill="1" applyBorder="1" applyAlignment="1">
      <alignment horizontal="center" vertical="center" wrapText="1"/>
    </xf>
    <xf numFmtId="0" fontId="19" fillId="6" borderId="3" xfId="0" applyFont="1" applyFill="1" applyBorder="1" applyAlignment="1">
      <alignment horizontal="center" vertical="center"/>
    </xf>
    <xf numFmtId="0" fontId="19" fillId="6" borderId="15"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16" fillId="0" borderId="0" xfId="0" applyFont="1" applyBorder="1" applyAlignment="1">
      <alignment horizontal="center" vertical="center"/>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8" fillId="5" borderId="5" xfId="0" applyFont="1" applyFill="1" applyBorder="1" applyAlignment="1">
      <alignment horizontal="center" vertical="center"/>
    </xf>
    <xf numFmtId="0" fontId="8" fillId="5" borderId="5" xfId="0" applyFont="1" applyFill="1" applyBorder="1" applyAlignment="1">
      <alignment horizontal="center" vertical="center" wrapText="1"/>
    </xf>
    <xf numFmtId="0" fontId="20" fillId="0" borderId="1" xfId="0" applyFont="1" applyBorder="1" applyAlignment="1">
      <alignment horizontal="center" vertical="center"/>
    </xf>
    <xf numFmtId="0" fontId="16" fillId="0" borderId="1" xfId="0" applyFont="1" applyFill="1" applyBorder="1" applyAlignment="1">
      <alignment horizontal="center" vertical="center"/>
    </xf>
    <xf numFmtId="0" fontId="16" fillId="0" borderId="0" xfId="0" applyFont="1" applyFill="1" applyBorder="1" applyAlignment="1">
      <alignment horizontal="center" vertical="center"/>
    </xf>
    <xf numFmtId="0" fontId="17" fillId="0" borderId="0" xfId="0" applyFont="1" applyBorder="1" applyAlignment="1">
      <alignment horizontal="center" vertical="center"/>
    </xf>
    <xf numFmtId="10" fontId="17" fillId="0" borderId="0" xfId="1" applyNumberFormat="1" applyFont="1" applyBorder="1" applyAlignment="1">
      <alignment horizontal="center" vertical="center"/>
    </xf>
    <xf numFmtId="0" fontId="16" fillId="0" borderId="0" xfId="0" applyFont="1" applyFill="1" applyBorder="1" applyAlignment="1">
      <alignment horizontal="center" vertical="center"/>
    </xf>
    <xf numFmtId="0" fontId="17" fillId="0" borderId="0" xfId="0" applyFont="1" applyFill="1" applyBorder="1" applyAlignment="1">
      <alignment horizontal="center" vertical="center"/>
    </xf>
    <xf numFmtId="10" fontId="17" fillId="0" borderId="0" xfId="1" applyNumberFormat="1" applyFont="1" applyFill="1" applyBorder="1" applyAlignment="1">
      <alignment horizontal="center" vertical="center"/>
    </xf>
    <xf numFmtId="0" fontId="18" fillId="0" borderId="0" xfId="0" applyFont="1" applyFill="1" applyBorder="1" applyAlignment="1">
      <alignment horizontal="center" vertical="center"/>
    </xf>
    <xf numFmtId="10" fontId="18" fillId="0" borderId="0" xfId="1" applyNumberFormat="1" applyFont="1" applyFill="1" applyBorder="1" applyAlignment="1">
      <alignment horizontal="center" vertical="center"/>
    </xf>
    <xf numFmtId="0" fontId="6" fillId="0" borderId="0" xfId="0" applyFont="1" applyFill="1" applyBorder="1" applyAlignment="1">
      <alignment horizontal="center" vertical="center"/>
    </xf>
    <xf numFmtId="0" fontId="18" fillId="0" borderId="0" xfId="0" applyFont="1" applyFill="1" applyBorder="1" applyAlignment="1">
      <alignment horizontal="center"/>
    </xf>
    <xf numFmtId="0" fontId="6" fillId="0" borderId="0" xfId="0" applyFont="1" applyFill="1" applyBorder="1"/>
    <xf numFmtId="0" fontId="18" fillId="0" borderId="0" xfId="1" applyNumberFormat="1" applyFont="1" applyFill="1" applyBorder="1" applyAlignment="1">
      <alignment horizontal="center" vertical="center"/>
    </xf>
    <xf numFmtId="0" fontId="16" fillId="0" borderId="0" xfId="0" applyFont="1" applyFill="1" applyBorder="1" applyAlignment="1">
      <alignment vertical="center" wrapText="1"/>
    </xf>
    <xf numFmtId="0" fontId="17" fillId="0" borderId="0" xfId="0" applyFont="1" applyFill="1" applyBorder="1" applyAlignment="1">
      <alignment vertical="center"/>
    </xf>
    <xf numFmtId="0" fontId="17" fillId="0"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4" fontId="17" fillId="0" borderId="1" xfId="0" applyNumberFormat="1" applyFont="1" applyFill="1" applyBorder="1" applyAlignment="1">
      <alignment horizontal="center" vertical="center"/>
    </xf>
    <xf numFmtId="0" fontId="17" fillId="0" borderId="0" xfId="1" applyNumberFormat="1" applyFont="1" applyFill="1" applyBorder="1" applyAlignment="1">
      <alignment horizontal="center" vertical="center"/>
    </xf>
    <xf numFmtId="0" fontId="9" fillId="0" borderId="20" xfId="0" applyFont="1" applyBorder="1" applyAlignment="1">
      <alignment horizontal="justify" vertical="center"/>
    </xf>
    <xf numFmtId="0" fontId="9" fillId="0" borderId="21" xfId="0" applyFont="1" applyBorder="1" applyAlignment="1">
      <alignment horizontal="justify" vertical="center"/>
    </xf>
    <xf numFmtId="0" fontId="9" fillId="0" borderId="22" xfId="0" applyFont="1" applyBorder="1" applyAlignment="1">
      <alignment horizontal="justify" vertical="center"/>
    </xf>
    <xf numFmtId="0" fontId="9" fillId="0" borderId="23" xfId="0" applyFont="1" applyBorder="1" applyAlignment="1">
      <alignment horizontal="justify" vertical="center"/>
    </xf>
    <xf numFmtId="0" fontId="20" fillId="0" borderId="19" xfId="0"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17" fillId="0" borderId="1" xfId="1" applyNumberFormat="1" applyFont="1" applyBorder="1" applyAlignment="1">
      <alignment horizontal="center" vertical="center"/>
    </xf>
    <xf numFmtId="0" fontId="0" fillId="0" borderId="11" xfId="0" applyFill="1" applyBorder="1"/>
    <xf numFmtId="0" fontId="20" fillId="0" borderId="0" xfId="0" applyFont="1" applyBorder="1" applyAlignment="1">
      <alignment horizontal="center" vertical="center"/>
    </xf>
    <xf numFmtId="10" fontId="20" fillId="0" borderId="0" xfId="1" applyNumberFormat="1" applyFont="1" applyBorder="1" applyAlignment="1">
      <alignment horizontal="center" vertical="center"/>
    </xf>
    <xf numFmtId="0" fontId="17" fillId="0" borderId="0" xfId="0" applyFont="1" applyFill="1" applyBorder="1" applyAlignment="1">
      <alignment horizontal="left" vertical="center"/>
    </xf>
    <xf numFmtId="0" fontId="17" fillId="0" borderId="1" xfId="0" applyFont="1" applyFill="1" applyBorder="1" applyAlignment="1">
      <alignment horizontal="center" vertical="center"/>
    </xf>
    <xf numFmtId="0" fontId="20" fillId="0" borderId="1" xfId="0" applyFont="1" applyFill="1" applyBorder="1" applyAlignment="1">
      <alignment horizontal="center" vertical="center"/>
    </xf>
    <xf numFmtId="4" fontId="17" fillId="0" borderId="1" xfId="0" applyNumberFormat="1" applyFont="1" applyFill="1" applyBorder="1" applyAlignment="1">
      <alignment horizontal="center" vertical="center" wrapText="1"/>
    </xf>
    <xf numFmtId="10" fontId="17" fillId="0" borderId="1" xfId="1" applyNumberFormat="1" applyFont="1" applyFill="1" applyBorder="1" applyAlignment="1">
      <alignment horizontal="center" vertical="center"/>
    </xf>
    <xf numFmtId="4" fontId="20" fillId="0" borderId="1" xfId="0" applyNumberFormat="1" applyFont="1" applyFill="1" applyBorder="1" applyAlignment="1">
      <alignment horizontal="center" vertical="center" wrapText="1"/>
    </xf>
    <xf numFmtId="4" fontId="20" fillId="0" borderId="1" xfId="0" applyNumberFormat="1" applyFont="1" applyFill="1" applyBorder="1" applyAlignment="1">
      <alignment horizontal="center" vertical="center"/>
    </xf>
    <xf numFmtId="10" fontId="20" fillId="0" borderId="1" xfId="1" applyNumberFormat="1" applyFont="1" applyFill="1" applyBorder="1" applyAlignment="1">
      <alignment horizontal="center" vertical="center"/>
    </xf>
    <xf numFmtId="0" fontId="7" fillId="0" borderId="13" xfId="0" applyFont="1" applyFill="1" applyBorder="1" applyAlignment="1">
      <alignment horizontal="justify" vertical="center" wrapText="1"/>
    </xf>
    <xf numFmtId="0" fontId="7" fillId="0" borderId="12" xfId="0" applyFont="1" applyFill="1" applyBorder="1" applyAlignment="1">
      <alignment horizontal="justify" vertical="center" wrapText="1"/>
    </xf>
    <xf numFmtId="0" fontId="7" fillId="0" borderId="14" xfId="0" applyFont="1" applyFill="1" applyBorder="1" applyAlignment="1">
      <alignment horizontal="justify" vertical="center" wrapText="1"/>
    </xf>
    <xf numFmtId="0" fontId="7" fillId="0" borderId="12"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left" wrapText="1"/>
    </xf>
    <xf numFmtId="0" fontId="19" fillId="0" borderId="0" xfId="0" applyFont="1" applyFill="1" applyBorder="1" applyAlignment="1">
      <alignment vertical="center" wrapText="1"/>
    </xf>
    <xf numFmtId="0" fontId="7" fillId="7" borderId="0" xfId="0" applyFont="1" applyFill="1"/>
    <xf numFmtId="0" fontId="10" fillId="7" borderId="4" xfId="0" applyFont="1" applyFill="1" applyBorder="1" applyAlignment="1">
      <alignment horizontal="center" wrapText="1"/>
    </xf>
    <xf numFmtId="0" fontId="19" fillId="6" borderId="1" xfId="0" applyFont="1" applyFill="1" applyBorder="1" applyAlignment="1">
      <alignment horizontal="center" vertical="center" wrapText="1"/>
    </xf>
    <xf numFmtId="0" fontId="6" fillId="0" borderId="1" xfId="0" applyFont="1" applyBorder="1" applyAlignment="1">
      <alignment horizontal="left"/>
    </xf>
    <xf numFmtId="0" fontId="19" fillId="6" borderId="1" xfId="0" applyFont="1" applyFill="1" applyBorder="1" applyAlignment="1">
      <alignment horizontal="left" vertical="center" wrapText="1"/>
    </xf>
    <xf numFmtId="0" fontId="12" fillId="0" borderId="1" xfId="0" applyFont="1" applyBorder="1" applyAlignment="1">
      <alignment horizontal="center"/>
    </xf>
    <xf numFmtId="0" fontId="15" fillId="6" borderId="18"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2"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3" xfId="0" applyFont="1" applyFill="1" applyBorder="1" applyAlignment="1">
      <alignment horizontal="center" vertical="center"/>
    </xf>
    <xf numFmtId="0" fontId="19" fillId="6" borderId="2" xfId="0" applyFont="1" applyFill="1" applyBorder="1" applyAlignment="1">
      <alignment horizontal="center" vertical="center"/>
    </xf>
    <xf numFmtId="0" fontId="19" fillId="6" borderId="15" xfId="0" applyFont="1" applyFill="1" applyBorder="1" applyAlignment="1">
      <alignment horizontal="center" vertical="center"/>
    </xf>
    <xf numFmtId="0" fontId="19" fillId="6" borderId="3" xfId="0" applyFont="1" applyFill="1" applyBorder="1" applyAlignment="1">
      <alignment horizontal="center" vertical="center"/>
    </xf>
    <xf numFmtId="0" fontId="9" fillId="0" borderId="2" xfId="0" applyFont="1" applyBorder="1" applyAlignment="1">
      <alignment horizontal="center" wrapText="1"/>
    </xf>
    <xf numFmtId="0" fontId="9" fillId="0" borderId="15" xfId="0" applyFont="1" applyBorder="1" applyAlignment="1">
      <alignment horizontal="center" wrapText="1"/>
    </xf>
    <xf numFmtId="0" fontId="16" fillId="2" borderId="3" xfId="0" applyFont="1" applyFill="1" applyBorder="1" applyAlignment="1">
      <alignment horizontal="center" vertical="center" wrapText="1"/>
    </xf>
    <xf numFmtId="0" fontId="16"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10" fillId="5" borderId="1" xfId="0" applyFont="1" applyFill="1" applyBorder="1" applyAlignment="1">
      <alignment horizontal="center" wrapText="1"/>
    </xf>
    <xf numFmtId="0" fontId="10" fillId="5" borderId="18" xfId="0" applyFont="1" applyFill="1" applyBorder="1" applyAlignment="1">
      <alignment horizontal="center" vertical="center"/>
    </xf>
    <xf numFmtId="0" fontId="10" fillId="5" borderId="7" xfId="0" applyFont="1" applyFill="1" applyBorder="1" applyAlignment="1">
      <alignment horizontal="center" vertical="center"/>
    </xf>
    <xf numFmtId="0" fontId="4" fillId="0" borderId="4" xfId="0" applyFont="1" applyBorder="1" applyAlignment="1">
      <alignment horizontal="center" wrapText="1"/>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7" fillId="0" borderId="1" xfId="0" applyFont="1" applyFill="1" applyBorder="1" applyAlignment="1">
      <alignment horizontal="left" vertical="center"/>
    </xf>
    <xf numFmtId="0" fontId="17" fillId="0" borderId="24" xfId="0" applyFont="1" applyFill="1" applyBorder="1" applyAlignment="1">
      <alignment horizontal="left" vertical="center"/>
    </xf>
    <xf numFmtId="0" fontId="17" fillId="0" borderId="25" xfId="0" applyFont="1" applyFill="1" applyBorder="1" applyAlignment="1">
      <alignment horizontal="left" vertical="center"/>
    </xf>
    <xf numFmtId="0" fontId="17" fillId="0" borderId="2"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6" fillId="2" borderId="2" xfId="0" applyFont="1" applyFill="1" applyBorder="1" applyAlignment="1">
      <alignment horizontal="left" vertical="center"/>
    </xf>
    <xf numFmtId="0" fontId="16" fillId="2" borderId="15" xfId="0" applyFont="1" applyFill="1" applyBorder="1" applyAlignment="1">
      <alignment horizontal="left" vertical="center"/>
    </xf>
    <xf numFmtId="0" fontId="16" fillId="2" borderId="3" xfId="0" applyFont="1" applyFill="1" applyBorder="1" applyAlignment="1">
      <alignment horizontal="left" vertical="center"/>
    </xf>
    <xf numFmtId="0" fontId="16" fillId="2" borderId="2"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7" fillId="0" borderId="2"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3" xfId="0" applyFont="1" applyFill="1" applyBorder="1" applyAlignment="1">
      <alignment horizontal="left" vertical="center"/>
    </xf>
    <xf numFmtId="0" fontId="17" fillId="0"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4" fillId="5" borderId="1" xfId="0" applyFont="1" applyFill="1" applyBorder="1" applyAlignment="1">
      <alignment horizontal="center"/>
    </xf>
  </cellXfs>
  <cellStyles count="2">
    <cellStyle name="Normal" xfId="0" builtinId="0"/>
    <cellStyle name="Porcentagem" xfId="1" builtinId="5"/>
  </cellStyles>
  <dxfs count="0"/>
  <tableStyles count="0" defaultTableStyle="TableStyleMedium2" defaultPivotStyle="PivotStyleLight16"/>
  <colors>
    <mruColors>
      <color rgb="FFFF66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16</xdr:row>
      <xdr:rowOff>104775</xdr:rowOff>
    </xdr:from>
    <xdr:to>
      <xdr:col>13</xdr:col>
      <xdr:colOff>1216660</xdr:colOff>
      <xdr:row>28</xdr:row>
      <xdr:rowOff>29210</xdr:rowOff>
    </xdr:to>
    <xdr:pic>
      <xdr:nvPicPr>
        <xdr:cNvPr id="2" name="Imagem 1"/>
        <xdr:cNvPicPr/>
      </xdr:nvPicPr>
      <xdr:blipFill rotWithShape="1">
        <a:blip xmlns:r="http://schemas.openxmlformats.org/officeDocument/2006/relationships" r:embed="rId1"/>
        <a:srcRect l="10623" t="32500" r="29179" b="21209"/>
        <a:stretch/>
      </xdr:blipFill>
      <xdr:spPr bwMode="auto">
        <a:xfrm>
          <a:off x="5286375" y="3152775"/>
          <a:ext cx="5112385" cy="221043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S8" sqref="S8"/>
    </sheetView>
  </sheetViews>
  <sheetFormatPr defaultRowHeight="15" x14ac:dyDescent="0.25"/>
  <cols>
    <col min="1" max="1" width="12.7109375" bestFit="1" customWidth="1"/>
    <col min="2" max="13" width="10.7109375" style="8" customWidth="1"/>
    <col min="14" max="14" width="18.28515625" style="8" bestFit="1" customWidth="1"/>
  </cols>
  <sheetData>
    <row r="1" spans="1:14" ht="15" customHeight="1" x14ac:dyDescent="0.25">
      <c r="B1" s="149" t="s">
        <v>182</v>
      </c>
      <c r="C1" s="151" t="s">
        <v>181</v>
      </c>
      <c r="D1" s="151"/>
      <c r="E1" s="151"/>
      <c r="F1" s="151"/>
      <c r="G1" s="151"/>
      <c r="H1" s="151"/>
      <c r="I1" s="151"/>
      <c r="J1" s="151"/>
      <c r="K1" s="151"/>
      <c r="L1" s="151"/>
      <c r="M1" s="151"/>
      <c r="N1" s="151"/>
    </row>
    <row r="2" spans="1:14" x14ac:dyDescent="0.25">
      <c r="A2" s="146"/>
      <c r="B2" s="149"/>
      <c r="C2" s="151"/>
      <c r="D2" s="151"/>
      <c r="E2" s="151"/>
      <c r="F2" s="151"/>
      <c r="G2" s="151"/>
      <c r="H2" s="151"/>
      <c r="I2" s="151"/>
      <c r="J2" s="151"/>
      <c r="K2" s="151"/>
      <c r="L2" s="151"/>
      <c r="M2" s="151"/>
      <c r="N2" s="151"/>
    </row>
    <row r="4" spans="1:14" x14ac:dyDescent="0.25">
      <c r="B4" s="194" t="s">
        <v>50</v>
      </c>
      <c r="C4" s="194"/>
      <c r="D4" s="194"/>
      <c r="E4" s="194"/>
      <c r="F4" s="194"/>
      <c r="G4" s="194"/>
      <c r="H4" s="194"/>
      <c r="I4" s="194"/>
      <c r="J4" s="194"/>
      <c r="K4" s="194"/>
      <c r="L4" s="194"/>
      <c r="M4" s="194"/>
      <c r="N4" s="194"/>
    </row>
    <row r="5" spans="1:14" x14ac:dyDescent="0.25">
      <c r="B5" s="5"/>
      <c r="C5" s="5" t="s">
        <v>131</v>
      </c>
      <c r="D5" s="5" t="s">
        <v>132</v>
      </c>
      <c r="E5" s="5" t="s">
        <v>133</v>
      </c>
      <c r="F5" s="5" t="s">
        <v>134</v>
      </c>
      <c r="G5" s="5" t="s">
        <v>135</v>
      </c>
      <c r="H5" s="5" t="s">
        <v>136</v>
      </c>
      <c r="I5" s="5" t="s">
        <v>137</v>
      </c>
      <c r="J5" s="5" t="s">
        <v>138</v>
      </c>
      <c r="K5" s="5" t="s">
        <v>139</v>
      </c>
      <c r="L5" s="5" t="s">
        <v>140</v>
      </c>
      <c r="M5" s="55" t="s">
        <v>195</v>
      </c>
      <c r="N5" s="55" t="s">
        <v>0</v>
      </c>
    </row>
    <row r="6" spans="1:14" x14ac:dyDescent="0.25">
      <c r="B6" s="5" t="s">
        <v>131</v>
      </c>
      <c r="C6" s="56">
        <v>1</v>
      </c>
      <c r="D6" s="5">
        <v>3</v>
      </c>
      <c r="E6" s="5">
        <f>1/7</f>
        <v>0.14285714285714285</v>
      </c>
      <c r="F6" s="57">
        <f>1/7</f>
        <v>0.14285714285714285</v>
      </c>
      <c r="G6" s="57">
        <f t="shared" ref="G6:H8" si="0">1/3</f>
        <v>0.33333333333333331</v>
      </c>
      <c r="H6" s="57">
        <f t="shared" si="0"/>
        <v>0.33333333333333331</v>
      </c>
      <c r="I6" s="57">
        <f>1/7</f>
        <v>0.14285714285714285</v>
      </c>
      <c r="J6" s="57">
        <v>3</v>
      </c>
      <c r="K6" s="57">
        <v>3</v>
      </c>
      <c r="L6" s="57">
        <f t="shared" ref="K6:L8" si="1">1/3</f>
        <v>0.33333333333333331</v>
      </c>
      <c r="M6" s="6">
        <f t="shared" ref="M6:M15" si="2">GEOMEAN(C6:L6)</f>
        <v>0.55778982530324595</v>
      </c>
      <c r="N6" s="58">
        <f>M6/M16</f>
        <v>4.3736203454430037E-2</v>
      </c>
    </row>
    <row r="7" spans="1:14" x14ac:dyDescent="0.25">
      <c r="B7" s="5" t="s">
        <v>132</v>
      </c>
      <c r="C7" s="59">
        <f>1/D6</f>
        <v>0.33333333333333331</v>
      </c>
      <c r="D7" s="56">
        <v>1</v>
      </c>
      <c r="E7" s="5">
        <f>1/7</f>
        <v>0.14285714285714285</v>
      </c>
      <c r="F7" s="57">
        <f>1/7</f>
        <v>0.14285714285714285</v>
      </c>
      <c r="G7" s="57">
        <f t="shared" si="0"/>
        <v>0.33333333333333331</v>
      </c>
      <c r="H7" s="57">
        <f t="shared" si="0"/>
        <v>0.33333333333333331</v>
      </c>
      <c r="I7" s="57">
        <f>1/3</f>
        <v>0.33333333333333331</v>
      </c>
      <c r="J7" s="57">
        <v>3</v>
      </c>
      <c r="K7" s="57">
        <f t="shared" si="1"/>
        <v>0.33333333333333331</v>
      </c>
      <c r="L7" s="57">
        <f t="shared" si="1"/>
        <v>0.33333333333333331</v>
      </c>
      <c r="M7" s="6">
        <f t="shared" si="2"/>
        <v>0.39121884325759587</v>
      </c>
      <c r="N7" s="58">
        <f>M7/M16</f>
        <v>3.0675401643654572E-2</v>
      </c>
    </row>
    <row r="8" spans="1:14" x14ac:dyDescent="0.25">
      <c r="B8" s="5" t="s">
        <v>133</v>
      </c>
      <c r="C8" s="59">
        <f>1/E6</f>
        <v>7</v>
      </c>
      <c r="D8" s="59">
        <f>1/E7</f>
        <v>7</v>
      </c>
      <c r="E8" s="56">
        <v>1</v>
      </c>
      <c r="F8" s="5">
        <f>1/7</f>
        <v>0.14285714285714285</v>
      </c>
      <c r="G8" s="5">
        <f t="shared" si="0"/>
        <v>0.33333333333333331</v>
      </c>
      <c r="H8" s="5">
        <f t="shared" si="0"/>
        <v>0.33333333333333331</v>
      </c>
      <c r="I8" s="5">
        <f>1/5</f>
        <v>0.2</v>
      </c>
      <c r="J8" s="5">
        <v>3</v>
      </c>
      <c r="K8" s="57">
        <f>1/7</f>
        <v>0.14285714285714285</v>
      </c>
      <c r="L8" s="5">
        <f t="shared" si="1"/>
        <v>0.33333333333333331</v>
      </c>
      <c r="M8" s="6">
        <f t="shared" si="2"/>
        <v>0.68340593899316837</v>
      </c>
      <c r="N8" s="58">
        <f>M8/M16</f>
        <v>5.3585741140977881E-2</v>
      </c>
    </row>
    <row r="9" spans="1:14" x14ac:dyDescent="0.25">
      <c r="B9" s="5" t="s">
        <v>134</v>
      </c>
      <c r="C9" s="59">
        <f>1/F6</f>
        <v>7</v>
      </c>
      <c r="D9" s="59">
        <f>1/F7</f>
        <v>7</v>
      </c>
      <c r="E9" s="59">
        <f>1/F8</f>
        <v>7</v>
      </c>
      <c r="F9" s="56">
        <v>1</v>
      </c>
      <c r="G9" s="5">
        <v>3</v>
      </c>
      <c r="H9" s="5">
        <v>3</v>
      </c>
      <c r="I9" s="5">
        <v>3</v>
      </c>
      <c r="J9" s="5">
        <v>3</v>
      </c>
      <c r="K9" s="5">
        <v>3</v>
      </c>
      <c r="L9" s="5">
        <v>3</v>
      </c>
      <c r="M9" s="6">
        <f t="shared" si="2"/>
        <v>3.4657893658794796</v>
      </c>
      <c r="N9" s="58">
        <f>M9/M16</f>
        <v>0.27175194304395439</v>
      </c>
    </row>
    <row r="10" spans="1:14" x14ac:dyDescent="0.25">
      <c r="B10" s="5" t="s">
        <v>135</v>
      </c>
      <c r="C10" s="59">
        <f>1/G6</f>
        <v>3</v>
      </c>
      <c r="D10" s="59">
        <f>1/G7</f>
        <v>3</v>
      </c>
      <c r="E10" s="59">
        <f>1/G8</f>
        <v>3</v>
      </c>
      <c r="F10" s="59">
        <f>1/G9</f>
        <v>0.33333333333333331</v>
      </c>
      <c r="G10" s="56">
        <v>1</v>
      </c>
      <c r="H10" s="5">
        <f>1/3</f>
        <v>0.33333333333333331</v>
      </c>
      <c r="I10" s="5">
        <f>1/3</f>
        <v>0.33333333333333331</v>
      </c>
      <c r="J10" s="5">
        <f>1/3</f>
        <v>0.33333333333333331</v>
      </c>
      <c r="K10" s="5">
        <f>1/3</f>
        <v>0.33333333333333331</v>
      </c>
      <c r="L10" s="5">
        <f>1/3</f>
        <v>0.33333333333333331</v>
      </c>
      <c r="M10" s="6">
        <f t="shared" si="2"/>
        <v>0.71922309332486434</v>
      </c>
      <c r="N10" s="58">
        <f>M10/M16</f>
        <v>5.6394157999708018E-2</v>
      </c>
    </row>
    <row r="11" spans="1:14" x14ac:dyDescent="0.25">
      <c r="B11" s="5" t="s">
        <v>136</v>
      </c>
      <c r="C11" s="59">
        <f>1/H6</f>
        <v>3</v>
      </c>
      <c r="D11" s="59">
        <f>1/H7</f>
        <v>3</v>
      </c>
      <c r="E11" s="59">
        <f>1/H8</f>
        <v>3</v>
      </c>
      <c r="F11" s="59">
        <f>1/H9</f>
        <v>0.33333333333333331</v>
      </c>
      <c r="G11" s="59">
        <f>1/H10</f>
        <v>3</v>
      </c>
      <c r="H11" s="56">
        <v>1</v>
      </c>
      <c r="I11" s="5">
        <v>3</v>
      </c>
      <c r="J11" s="5">
        <v>3</v>
      </c>
      <c r="K11" s="5">
        <v>3</v>
      </c>
      <c r="L11" s="5">
        <v>3</v>
      </c>
      <c r="M11" s="6">
        <f t="shared" si="2"/>
        <v>2.1576692799745931</v>
      </c>
      <c r="N11" s="58">
        <f>M11/M16</f>
        <v>0.16918247399912406</v>
      </c>
    </row>
    <row r="12" spans="1:14" x14ac:dyDescent="0.25">
      <c r="B12" s="5" t="s">
        <v>137</v>
      </c>
      <c r="C12" s="59">
        <f>1/I6</f>
        <v>7</v>
      </c>
      <c r="D12" s="59">
        <f>1/I7</f>
        <v>3</v>
      </c>
      <c r="E12" s="59">
        <f>1/I8</f>
        <v>5</v>
      </c>
      <c r="F12" s="59">
        <f>1/I9</f>
        <v>0.33333333333333331</v>
      </c>
      <c r="G12" s="59">
        <f>1/I10</f>
        <v>3</v>
      </c>
      <c r="H12" s="59">
        <f>1/I11</f>
        <v>0.33333333333333331</v>
      </c>
      <c r="I12" s="56">
        <v>1</v>
      </c>
      <c r="J12" s="5">
        <v>3</v>
      </c>
      <c r="K12" s="5">
        <v>3</v>
      </c>
      <c r="L12" s="5">
        <v>3</v>
      </c>
      <c r="M12" s="6">
        <f t="shared" si="2"/>
        <v>1.9840069120432398</v>
      </c>
      <c r="N12" s="58">
        <f>M12/M16</f>
        <v>0.15556563785103816</v>
      </c>
    </row>
    <row r="13" spans="1:14" x14ac:dyDescent="0.25">
      <c r="B13" s="5" t="s">
        <v>138</v>
      </c>
      <c r="C13" s="59">
        <f>1/J6</f>
        <v>0.33333333333333331</v>
      </c>
      <c r="D13" s="59">
        <f>1/J7</f>
        <v>0.33333333333333331</v>
      </c>
      <c r="E13" s="59">
        <f>1/J8</f>
        <v>0.33333333333333331</v>
      </c>
      <c r="F13" s="59">
        <f>1/J9</f>
        <v>0.33333333333333331</v>
      </c>
      <c r="G13" s="59">
        <f>1/J10</f>
        <v>3</v>
      </c>
      <c r="H13" s="59">
        <f>1/J11</f>
        <v>0.33333333333333331</v>
      </c>
      <c r="I13" s="59">
        <f>1/J12</f>
        <v>0.33333333333333331</v>
      </c>
      <c r="J13" s="56">
        <v>1</v>
      </c>
      <c r="K13" s="7">
        <f>1/3</f>
        <v>0.33333333333333331</v>
      </c>
      <c r="L13" s="7">
        <f>1/3</f>
        <v>0.33333333333333331</v>
      </c>
      <c r="M13" s="6">
        <f t="shared" si="2"/>
        <v>0.46346305677196975</v>
      </c>
      <c r="N13" s="58">
        <f>M13/M16</f>
        <v>3.6340057894693495E-2</v>
      </c>
    </row>
    <row r="14" spans="1:14" x14ac:dyDescent="0.25">
      <c r="B14" s="5" t="s">
        <v>139</v>
      </c>
      <c r="C14" s="59">
        <f>1/K6</f>
        <v>0.33333333333333331</v>
      </c>
      <c r="D14" s="59">
        <f>1/K7</f>
        <v>3</v>
      </c>
      <c r="E14" s="59">
        <f>1/K8</f>
        <v>7</v>
      </c>
      <c r="F14" s="59">
        <f>1/K9</f>
        <v>0.33333333333333331</v>
      </c>
      <c r="G14" s="59">
        <f>1/K10</f>
        <v>3</v>
      </c>
      <c r="H14" s="59">
        <f>1/K11</f>
        <v>0.33333333333333331</v>
      </c>
      <c r="I14" s="59">
        <f>1/K12</f>
        <v>0.33333333333333331</v>
      </c>
      <c r="J14" s="59">
        <f>1/K13</f>
        <v>3</v>
      </c>
      <c r="K14" s="56">
        <v>1</v>
      </c>
      <c r="L14" s="7">
        <v>3</v>
      </c>
      <c r="M14" s="6">
        <f t="shared" si="2"/>
        <v>1.2148140440390669</v>
      </c>
      <c r="N14" s="58">
        <f>M14/M16</f>
        <v>9.5253358485889131E-2</v>
      </c>
    </row>
    <row r="15" spans="1:14" x14ac:dyDescent="0.25">
      <c r="B15" s="5" t="s">
        <v>140</v>
      </c>
      <c r="C15" s="59">
        <f>1/L6</f>
        <v>3</v>
      </c>
      <c r="D15" s="59">
        <f>1/L7</f>
        <v>3</v>
      </c>
      <c r="E15" s="59">
        <f>1/L8</f>
        <v>3</v>
      </c>
      <c r="F15" s="59">
        <f>1/L9</f>
        <v>0.33333333333333331</v>
      </c>
      <c r="G15" s="59">
        <f>1/L10</f>
        <v>3</v>
      </c>
      <c r="H15" s="59">
        <f>1/L11</f>
        <v>0.33333333333333331</v>
      </c>
      <c r="I15" s="59">
        <f>1/L12</f>
        <v>0.33333333333333331</v>
      </c>
      <c r="J15" s="59">
        <f>1/L13</f>
        <v>3</v>
      </c>
      <c r="K15" s="59">
        <f>1/L14</f>
        <v>0.33333333333333331</v>
      </c>
      <c r="L15" s="56">
        <v>1</v>
      </c>
      <c r="M15" s="6">
        <f t="shared" si="2"/>
        <v>1.1161231740339044</v>
      </c>
      <c r="N15" s="58">
        <f>M15/M16</f>
        <v>8.7515024486530368E-2</v>
      </c>
    </row>
    <row r="16" spans="1:14" x14ac:dyDescent="0.25">
      <c r="B16" s="7" t="s">
        <v>1</v>
      </c>
      <c r="C16" s="5">
        <f t="shared" ref="C16:M16" si="3">SUM(C6:C15)</f>
        <v>32</v>
      </c>
      <c r="D16" s="5">
        <f t="shared" si="3"/>
        <v>33.333333333333329</v>
      </c>
      <c r="E16" s="5">
        <f t="shared" si="3"/>
        <v>29.619047619047617</v>
      </c>
      <c r="F16" s="5">
        <f t="shared" si="3"/>
        <v>3.4285714285714293</v>
      </c>
      <c r="G16" s="5">
        <f t="shared" si="3"/>
        <v>20</v>
      </c>
      <c r="H16" s="5">
        <f t="shared" si="3"/>
        <v>6.6666666666666652</v>
      </c>
      <c r="I16" s="5">
        <f t="shared" si="3"/>
        <v>9.0095238095238113</v>
      </c>
      <c r="J16" s="5">
        <f t="shared" si="3"/>
        <v>25.333333333333336</v>
      </c>
      <c r="K16" s="5">
        <f t="shared" si="3"/>
        <v>14.476190476190478</v>
      </c>
      <c r="L16" s="5">
        <f t="shared" si="3"/>
        <v>14.666666666666666</v>
      </c>
      <c r="M16" s="60">
        <f t="shared" si="3"/>
        <v>12.753503533621126</v>
      </c>
      <c r="N16" s="58">
        <f>M16/M16</f>
        <v>1</v>
      </c>
    </row>
    <row r="18" spans="2:7" x14ac:dyDescent="0.25">
      <c r="B18" s="7" t="s">
        <v>2</v>
      </c>
      <c r="C18" s="6">
        <f>MMULT(C16:L16,N6:N15)</f>
        <v>12.181364356357042</v>
      </c>
    </row>
    <row r="19" spans="2:7" x14ac:dyDescent="0.25">
      <c r="B19" s="7" t="s">
        <v>3</v>
      </c>
      <c r="C19" s="6">
        <f>(C18-10)/(10-1)</f>
        <v>0.24237381737300467</v>
      </c>
    </row>
    <row r="20" spans="2:7" x14ac:dyDescent="0.25">
      <c r="B20" s="7" t="s">
        <v>4</v>
      </c>
      <c r="C20" s="61">
        <f>C19/1.4</f>
        <v>0.17312415526643193</v>
      </c>
      <c r="D20" s="94"/>
      <c r="E20" s="95"/>
    </row>
    <row r="21" spans="2:7" x14ac:dyDescent="0.25">
      <c r="C21" s="62"/>
    </row>
    <row r="22" spans="2:7" x14ac:dyDescent="0.25">
      <c r="B22" s="50"/>
      <c r="C22" s="150" t="s">
        <v>51</v>
      </c>
      <c r="D22" s="150"/>
      <c r="E22" s="150"/>
      <c r="F22" s="150"/>
      <c r="G22" s="150"/>
    </row>
    <row r="23" spans="2:7" x14ac:dyDescent="0.25">
      <c r="B23" s="6"/>
      <c r="C23" s="150" t="s">
        <v>53</v>
      </c>
      <c r="D23" s="150"/>
      <c r="E23" s="150"/>
      <c r="F23" s="150"/>
      <c r="G23" s="150"/>
    </row>
    <row r="24" spans="2:7" x14ac:dyDescent="0.25">
      <c r="B24" s="51"/>
      <c r="C24" s="150" t="s">
        <v>52</v>
      </c>
      <c r="D24" s="150"/>
      <c r="E24" s="150"/>
      <c r="F24" s="150"/>
      <c r="G24" s="150"/>
    </row>
  </sheetData>
  <protectedRanges>
    <protectedRange sqref="D6 E6:E7 F6:F8 G6:G9 H6:H10 I6:I11 J6:L12" name="Intervalo1"/>
  </protectedRanges>
  <mergeCells count="6">
    <mergeCell ref="B1:B2"/>
    <mergeCell ref="B4:N4"/>
    <mergeCell ref="C22:G22"/>
    <mergeCell ref="C23:G23"/>
    <mergeCell ref="C24:G24"/>
    <mergeCell ref="C1:N2"/>
  </mergeCells>
  <pageMargins left="0.511811024" right="0.511811024" top="0.78740157499999996" bottom="0.78740157499999996" header="0.31496062000000002" footer="0.31496062000000002"/>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6"/>
  <sheetViews>
    <sheetView zoomScaleNormal="100" workbookViewId="0">
      <selection activeCell="M15" sqref="A3:M15"/>
    </sheetView>
  </sheetViews>
  <sheetFormatPr defaultRowHeight="15" x14ac:dyDescent="0.25"/>
  <cols>
    <col min="1" max="1" width="23" customWidth="1"/>
    <col min="2" max="2" width="10.7109375" customWidth="1"/>
    <col min="3" max="3" width="11.7109375" customWidth="1"/>
    <col min="4" max="4" width="11.85546875" customWidth="1"/>
    <col min="5" max="5" width="10.7109375" customWidth="1"/>
    <col min="6" max="6" width="16" customWidth="1"/>
    <col min="7" max="7" width="10.7109375" customWidth="1"/>
    <col min="8" max="8" width="12.85546875" customWidth="1"/>
    <col min="9" max="9" width="10.7109375" customWidth="1"/>
    <col min="10" max="10" width="15.7109375" style="1" bestFit="1" customWidth="1"/>
    <col min="11" max="11" width="10.7109375" style="49" customWidth="1"/>
    <col min="12" max="12" width="10.7109375" customWidth="1"/>
    <col min="13" max="13" width="12.42578125" bestFit="1" customWidth="1"/>
    <col min="16" max="17" width="23.7109375" customWidth="1"/>
    <col min="18" max="18" width="31.28515625" customWidth="1"/>
  </cols>
  <sheetData>
    <row r="1" spans="1:19" ht="15.75" x14ac:dyDescent="0.25">
      <c r="A1" s="152"/>
      <c r="B1" s="152"/>
      <c r="C1" s="152"/>
      <c r="D1" s="152"/>
      <c r="E1" s="152"/>
      <c r="F1" s="152"/>
      <c r="G1" s="152"/>
      <c r="H1" s="152"/>
      <c r="I1" s="152"/>
      <c r="J1" s="152"/>
      <c r="K1" s="152"/>
      <c r="L1" s="152"/>
      <c r="M1" s="152"/>
    </row>
    <row r="3" spans="1:19" ht="31.5" customHeight="1" x14ac:dyDescent="0.25">
      <c r="A3" s="52" t="s">
        <v>5</v>
      </c>
      <c r="B3" s="52" t="s">
        <v>131</v>
      </c>
      <c r="C3" s="52" t="s">
        <v>132</v>
      </c>
      <c r="D3" s="52" t="s">
        <v>133</v>
      </c>
      <c r="E3" s="52" t="s">
        <v>134</v>
      </c>
      <c r="F3" s="84" t="s">
        <v>135</v>
      </c>
      <c r="G3" s="84" t="s">
        <v>136</v>
      </c>
      <c r="H3" s="84" t="s">
        <v>137</v>
      </c>
      <c r="I3" s="84" t="s">
        <v>138</v>
      </c>
      <c r="J3" s="52" t="s">
        <v>139</v>
      </c>
      <c r="K3" s="53" t="s">
        <v>140</v>
      </c>
      <c r="L3" s="153" t="s">
        <v>14</v>
      </c>
      <c r="M3" s="153" t="s">
        <v>193</v>
      </c>
      <c r="P3" s="160" t="s">
        <v>193</v>
      </c>
      <c r="Q3" s="161"/>
      <c r="R3" s="162"/>
    </row>
    <row r="4" spans="1:19" ht="36" customHeight="1" x14ac:dyDescent="0.25">
      <c r="A4" s="52" t="s">
        <v>6</v>
      </c>
      <c r="B4" s="54">
        <f>'Matriz de Julgamento'!N6</f>
        <v>4.3736203454430037E-2</v>
      </c>
      <c r="C4" s="54">
        <f>'Matriz de Julgamento'!N7</f>
        <v>3.0675401643654572E-2</v>
      </c>
      <c r="D4" s="54">
        <f>'Matriz de Julgamento'!N8</f>
        <v>5.3585741140977881E-2</v>
      </c>
      <c r="E4" s="54">
        <f>'Matriz de Julgamento'!N9</f>
        <v>0.27175194304395439</v>
      </c>
      <c r="F4" s="85">
        <f>'Matriz de Julgamento'!N10</f>
        <v>5.6394157999708018E-2</v>
      </c>
      <c r="G4" s="85">
        <f>'Matriz de Julgamento'!N11</f>
        <v>0.16918247399912406</v>
      </c>
      <c r="H4" s="85">
        <f>'Matriz de Julgamento'!N12</f>
        <v>0.15556563785103816</v>
      </c>
      <c r="I4" s="85">
        <f>'Matriz de Julgamento'!N13</f>
        <v>3.6340057894693495E-2</v>
      </c>
      <c r="J4" s="54">
        <f>'Matriz de Julgamento'!N14</f>
        <v>9.5253358485889131E-2</v>
      </c>
      <c r="K4" s="54">
        <f>'Matriz de Julgamento'!N15</f>
        <v>8.7515024486530368E-2</v>
      </c>
      <c r="L4" s="154"/>
      <c r="M4" s="154"/>
      <c r="O4" s="34"/>
      <c r="P4" s="91" t="s">
        <v>194</v>
      </c>
      <c r="Q4" s="93" t="s">
        <v>65</v>
      </c>
      <c r="R4" s="92" t="s">
        <v>63</v>
      </c>
      <c r="S4" s="34"/>
    </row>
    <row r="5" spans="1:19" x14ac:dyDescent="0.25">
      <c r="A5" s="163" t="s">
        <v>7</v>
      </c>
      <c r="B5" s="164"/>
      <c r="C5" s="164"/>
      <c r="D5" s="164"/>
      <c r="E5" s="164"/>
      <c r="F5" s="164"/>
      <c r="G5" s="164"/>
      <c r="H5" s="164"/>
      <c r="I5" s="164"/>
      <c r="J5" s="164"/>
      <c r="K5" s="164"/>
      <c r="L5" s="44"/>
      <c r="M5" s="42"/>
      <c r="O5" s="34"/>
      <c r="P5" s="82">
        <v>1</v>
      </c>
      <c r="Q5" s="46">
        <f>L14</f>
        <v>0.15306769553989455</v>
      </c>
      <c r="R5" s="2" t="s">
        <v>29</v>
      </c>
      <c r="S5" s="34"/>
    </row>
    <row r="6" spans="1:19" x14ac:dyDescent="0.25">
      <c r="A6" s="86" t="s">
        <v>16</v>
      </c>
      <c r="B6" s="87">
        <f t="shared" ref="B6:B15" si="0">C20</f>
        <v>0.14814814814814814</v>
      </c>
      <c r="C6" s="88">
        <f t="shared" ref="C6:C15" si="1">D34</f>
        <v>0.16666666666666666</v>
      </c>
      <c r="D6" s="89">
        <f t="shared" ref="D6:D15" si="2">C48</f>
        <v>9.0909090909090912E-2</v>
      </c>
      <c r="E6" s="89">
        <f t="shared" ref="E6:E15" si="3">C62</f>
        <v>0.1111111111111111</v>
      </c>
      <c r="F6" s="89">
        <f t="shared" ref="F6:F15" si="4">D76</f>
        <v>0.18181818181818182</v>
      </c>
      <c r="G6" s="89">
        <f t="shared" ref="G6:G15" si="5">H20</f>
        <v>9.0909090909090912E-2</v>
      </c>
      <c r="H6" s="89">
        <f t="shared" ref="H6:H15" si="6">I34</f>
        <v>4.4609665427509292E-2</v>
      </c>
      <c r="I6" s="88">
        <v>4.7619047619047616E-2</v>
      </c>
      <c r="J6" s="90">
        <v>0.1111111111111111</v>
      </c>
      <c r="K6" s="80">
        <v>0.11924293953460667</v>
      </c>
      <c r="L6" s="46">
        <f>SUMPRODUCT(B6:K6,B4:K4)</f>
        <v>0.10198126929769968</v>
      </c>
      <c r="M6" s="47">
        <v>5</v>
      </c>
      <c r="O6" s="34"/>
      <c r="P6" s="82">
        <v>2</v>
      </c>
      <c r="Q6" s="46">
        <f>L15</f>
        <v>0.1300585977267561</v>
      </c>
      <c r="R6" s="83" t="s">
        <v>30</v>
      </c>
      <c r="S6" s="34"/>
    </row>
    <row r="7" spans="1:19" x14ac:dyDescent="0.25">
      <c r="A7" s="86" t="s">
        <v>15</v>
      </c>
      <c r="B7" s="87">
        <f t="shared" si="0"/>
        <v>0.14814814814814814</v>
      </c>
      <c r="C7" s="88">
        <f t="shared" si="1"/>
        <v>8.3333333333333329E-2</v>
      </c>
      <c r="D7" s="89">
        <f t="shared" si="2"/>
        <v>0.13636363636363635</v>
      </c>
      <c r="E7" s="89">
        <f t="shared" si="3"/>
        <v>0.1111111111111111</v>
      </c>
      <c r="F7" s="89">
        <f t="shared" si="4"/>
        <v>9.0909090909090912E-2</v>
      </c>
      <c r="G7" s="89">
        <f t="shared" si="5"/>
        <v>0.13636363636363635</v>
      </c>
      <c r="H7" s="89">
        <f t="shared" si="6"/>
        <v>0.11152416356877322</v>
      </c>
      <c r="I7" s="88">
        <v>0.14285714285714285</v>
      </c>
      <c r="J7" s="90">
        <v>0.1111111111111111</v>
      </c>
      <c r="K7" s="80">
        <v>4.2416128363715111E-2</v>
      </c>
      <c r="L7" s="46">
        <f>SUMPRODUCT(B7:K7,B4:K4)</f>
        <v>0.11157112637068967</v>
      </c>
      <c r="M7" s="45">
        <v>4</v>
      </c>
      <c r="O7" s="34"/>
      <c r="P7" s="82">
        <v>3</v>
      </c>
      <c r="Q7" s="46">
        <f>L7</f>
        <v>0.11157112637068967</v>
      </c>
      <c r="R7" s="2" t="s">
        <v>27</v>
      </c>
      <c r="S7" s="34"/>
    </row>
    <row r="8" spans="1:19" x14ac:dyDescent="0.25">
      <c r="A8" s="86" t="s">
        <v>17</v>
      </c>
      <c r="B8" s="87">
        <f t="shared" si="0"/>
        <v>0.18518518518518517</v>
      </c>
      <c r="C8" s="88">
        <f t="shared" si="1"/>
        <v>8.3333333333333329E-2</v>
      </c>
      <c r="D8" s="89">
        <f t="shared" si="2"/>
        <v>4.5454545454545456E-2</v>
      </c>
      <c r="E8" s="89">
        <f t="shared" si="3"/>
        <v>5.5555555555555552E-2</v>
      </c>
      <c r="F8" s="89">
        <f t="shared" si="4"/>
        <v>9.0909090909090912E-2</v>
      </c>
      <c r="G8" s="89">
        <f t="shared" si="5"/>
        <v>9.0909090909090912E-2</v>
      </c>
      <c r="H8" s="89">
        <f t="shared" si="6"/>
        <v>4.4609665427509292E-2</v>
      </c>
      <c r="I8" s="88">
        <v>9.5238095238095233E-2</v>
      </c>
      <c r="J8" s="90">
        <v>0.1111111111111111</v>
      </c>
      <c r="K8" s="80">
        <v>5.3400617509142573E-2</v>
      </c>
      <c r="L8" s="46">
        <f>SUMPRODUCT(B8:K8,B4:K4)</f>
        <v>7.4353344425800327E-2</v>
      </c>
      <c r="M8" s="45">
        <v>9</v>
      </c>
      <c r="O8" s="34"/>
      <c r="P8" s="82">
        <v>4</v>
      </c>
      <c r="Q8" s="46">
        <f>L12</f>
        <v>0.11160003948393869</v>
      </c>
      <c r="R8" s="83" t="s">
        <v>15</v>
      </c>
      <c r="S8" s="34"/>
    </row>
    <row r="9" spans="1:19" x14ac:dyDescent="0.25">
      <c r="A9" s="86" t="s">
        <v>18</v>
      </c>
      <c r="B9" s="87">
        <f t="shared" si="0"/>
        <v>3.7037037037037035E-2</v>
      </c>
      <c r="C9" s="88">
        <f t="shared" si="1"/>
        <v>8.3333333333333329E-2</v>
      </c>
      <c r="D9" s="89">
        <f t="shared" si="2"/>
        <v>9.0909090909090912E-2</v>
      </c>
      <c r="E9" s="89">
        <f t="shared" si="3"/>
        <v>5.5555555555555552E-2</v>
      </c>
      <c r="F9" s="89">
        <f t="shared" si="4"/>
        <v>6.0606060606060608E-2</v>
      </c>
      <c r="G9" s="89">
        <f t="shared" si="5"/>
        <v>9.0909090909090912E-2</v>
      </c>
      <c r="H9" s="89">
        <f t="shared" si="6"/>
        <v>5.5762081784386609E-2</v>
      </c>
      <c r="I9" s="88">
        <v>9.5238095238095233E-2</v>
      </c>
      <c r="J9" s="90">
        <v>0.1111111111111111</v>
      </c>
      <c r="K9" s="80">
        <v>4.2852886948650727E-2</v>
      </c>
      <c r="L9" s="46">
        <f>SUMPRODUCT(B9:K9,B4:K4)</f>
        <v>6.941255637048413E-2</v>
      </c>
      <c r="M9" s="45">
        <v>10</v>
      </c>
      <c r="O9" s="34"/>
      <c r="P9" s="82">
        <v>5</v>
      </c>
      <c r="Q9" s="46">
        <f>L6</f>
        <v>0.10198126929769968</v>
      </c>
      <c r="R9" s="83" t="s">
        <v>16</v>
      </c>
      <c r="S9" s="34"/>
    </row>
    <row r="10" spans="1:19" x14ac:dyDescent="0.25">
      <c r="A10" s="86" t="s">
        <v>25</v>
      </c>
      <c r="B10" s="87">
        <f t="shared" si="0"/>
        <v>3.7037037037037035E-2</v>
      </c>
      <c r="C10" s="88">
        <f t="shared" si="1"/>
        <v>0.16666666666666666</v>
      </c>
      <c r="D10" s="89">
        <f t="shared" si="2"/>
        <v>9.0909090909090912E-2</v>
      </c>
      <c r="E10" s="89">
        <f t="shared" si="3"/>
        <v>5.5555555555555552E-2</v>
      </c>
      <c r="F10" s="89">
        <f t="shared" si="4"/>
        <v>9.0909090909090912E-2</v>
      </c>
      <c r="G10" s="89">
        <f t="shared" si="5"/>
        <v>9.0909090909090912E-2</v>
      </c>
      <c r="H10" s="89">
        <f t="shared" si="6"/>
        <v>5.5762081784386609E-2</v>
      </c>
      <c r="I10" s="88">
        <v>9.5238095238095233E-2</v>
      </c>
      <c r="J10" s="90">
        <v>0.1111111111111111</v>
      </c>
      <c r="K10" s="80">
        <v>0.18116262979149136</v>
      </c>
      <c r="L10" s="46">
        <f>SUMPRODUCT(B10:K10,B4:K4)</f>
        <v>8.5781934251184633E-2</v>
      </c>
      <c r="M10" s="45">
        <v>6</v>
      </c>
      <c r="O10" s="34"/>
      <c r="P10" s="82">
        <v>6</v>
      </c>
      <c r="Q10" s="46">
        <f>L10</f>
        <v>8.5781934251184633E-2</v>
      </c>
      <c r="R10" s="129" t="s">
        <v>25</v>
      </c>
      <c r="S10" s="34"/>
    </row>
    <row r="11" spans="1:19" x14ac:dyDescent="0.25">
      <c r="A11" s="86" t="s">
        <v>26</v>
      </c>
      <c r="B11" s="87">
        <f t="shared" si="0"/>
        <v>3.7037037037037035E-2</v>
      </c>
      <c r="C11" s="88">
        <f t="shared" si="1"/>
        <v>8.3333333333333329E-2</v>
      </c>
      <c r="D11" s="89">
        <f t="shared" si="2"/>
        <v>9.0909090909090912E-2</v>
      </c>
      <c r="E11" s="89">
        <f t="shared" si="3"/>
        <v>5.5555555555555552E-2</v>
      </c>
      <c r="F11" s="89">
        <f t="shared" si="4"/>
        <v>6.0606060606060608E-2</v>
      </c>
      <c r="G11" s="89">
        <f t="shared" si="5"/>
        <v>0.13636363636363635</v>
      </c>
      <c r="H11" s="89">
        <f t="shared" si="6"/>
        <v>5.5762081784386609E-2</v>
      </c>
      <c r="I11" s="88">
        <v>9.5238095238095233E-2</v>
      </c>
      <c r="J11" s="90">
        <v>0.1111111111111111</v>
      </c>
      <c r="K11" s="80">
        <v>6.0305860278588246E-2</v>
      </c>
      <c r="L11" s="46">
        <f>SUMPRODUCT(B11:K11,B4:K4)</f>
        <v>7.8630066213322025E-2</v>
      </c>
      <c r="M11" s="45">
        <v>8</v>
      </c>
      <c r="O11" s="34"/>
      <c r="P11" s="82">
        <v>7</v>
      </c>
      <c r="Q11" s="46">
        <f>L13</f>
        <v>8.3543370320230334E-2</v>
      </c>
      <c r="R11" s="83" t="s">
        <v>28</v>
      </c>
      <c r="S11" s="34"/>
    </row>
    <row r="12" spans="1:19" x14ac:dyDescent="0.25">
      <c r="A12" s="86" t="s">
        <v>27</v>
      </c>
      <c r="B12" s="87">
        <f t="shared" si="0"/>
        <v>0.14814814814814814</v>
      </c>
      <c r="C12" s="88">
        <f t="shared" si="1"/>
        <v>8.3333333333333329E-2</v>
      </c>
      <c r="D12" s="89">
        <f t="shared" si="2"/>
        <v>0.13636363636363635</v>
      </c>
      <c r="E12" s="89">
        <f t="shared" si="3"/>
        <v>0.16666666666666666</v>
      </c>
      <c r="F12" s="89">
        <f t="shared" si="4"/>
        <v>9.0909090909090912E-2</v>
      </c>
      <c r="G12" s="89">
        <f t="shared" si="5"/>
        <v>9.0909090909090912E-2</v>
      </c>
      <c r="H12" s="89">
        <f t="shared" si="6"/>
        <v>7.4349442379182146E-2</v>
      </c>
      <c r="I12" s="88">
        <v>0.14285714285714285</v>
      </c>
      <c r="J12" s="90">
        <v>0.1111111111111111</v>
      </c>
      <c r="K12" s="80">
        <v>2.4188453779607481E-2</v>
      </c>
      <c r="L12" s="46">
        <f>SUMPRODUCT(B12:K12,B4:K4)</f>
        <v>0.11160003948393869</v>
      </c>
      <c r="M12" s="45">
        <v>3</v>
      </c>
      <c r="O12" s="34"/>
      <c r="P12" s="82">
        <v>8</v>
      </c>
      <c r="Q12" s="46">
        <f>L11</f>
        <v>7.8630066213322025E-2</v>
      </c>
      <c r="R12" s="83" t="s">
        <v>26</v>
      </c>
      <c r="S12" s="34"/>
    </row>
    <row r="13" spans="1:19" x14ac:dyDescent="0.25">
      <c r="A13" s="86" t="s">
        <v>28</v>
      </c>
      <c r="B13" s="87">
        <f t="shared" si="0"/>
        <v>3.7037037037037035E-2</v>
      </c>
      <c r="C13" s="88">
        <f t="shared" si="1"/>
        <v>8.3333333333333329E-2</v>
      </c>
      <c r="D13" s="89">
        <f t="shared" si="2"/>
        <v>0.13636363636363635</v>
      </c>
      <c r="E13" s="89">
        <f t="shared" si="3"/>
        <v>5.5555555555555552E-2</v>
      </c>
      <c r="F13" s="89">
        <f t="shared" si="4"/>
        <v>6.0606060606060608E-2</v>
      </c>
      <c r="G13" s="89">
        <f t="shared" si="5"/>
        <v>0.13636363636363635</v>
      </c>
      <c r="H13" s="89">
        <f t="shared" si="6"/>
        <v>0.11152416356877322</v>
      </c>
      <c r="I13" s="88">
        <v>9.5238095238095233E-2</v>
      </c>
      <c r="J13" s="90">
        <v>5.5555555555555552E-2</v>
      </c>
      <c r="K13" s="80">
        <v>4.9962242410859892E-2</v>
      </c>
      <c r="L13" s="46">
        <f>SUMPRODUCT(B13:K13,B4:K4)</f>
        <v>8.3543370320230334E-2</v>
      </c>
      <c r="M13" s="45">
        <v>7</v>
      </c>
      <c r="O13" s="34"/>
      <c r="P13" s="82">
        <v>9</v>
      </c>
      <c r="Q13" s="46">
        <f>L8</f>
        <v>7.4353344425800327E-2</v>
      </c>
      <c r="R13" s="83" t="s">
        <v>17</v>
      </c>
      <c r="S13" s="34"/>
    </row>
    <row r="14" spans="1:19" x14ac:dyDescent="0.25">
      <c r="A14" s="86" t="s">
        <v>29</v>
      </c>
      <c r="B14" s="87">
        <f t="shared" si="0"/>
        <v>3.7037037037037035E-2</v>
      </c>
      <c r="C14" s="88">
        <f t="shared" si="1"/>
        <v>8.3333333333333329E-2</v>
      </c>
      <c r="D14" s="89">
        <f t="shared" si="2"/>
        <v>9.0909090909090912E-2</v>
      </c>
      <c r="E14" s="89">
        <f t="shared" si="3"/>
        <v>0.16666666666666666</v>
      </c>
      <c r="F14" s="89">
        <f t="shared" si="4"/>
        <v>0.18181818181818182</v>
      </c>
      <c r="G14" s="89">
        <f t="shared" si="5"/>
        <v>4.5454545454545456E-2</v>
      </c>
      <c r="H14" s="89">
        <f t="shared" si="6"/>
        <v>0.22304832713754644</v>
      </c>
      <c r="I14" s="88">
        <v>9.5238095238095233E-2</v>
      </c>
      <c r="J14" s="90">
        <v>0.1111111111111111</v>
      </c>
      <c r="K14" s="80">
        <v>0.3661224566539934</v>
      </c>
      <c r="L14" s="46">
        <f>SUMPRODUCT(B14:K14,B4:K4)</f>
        <v>0.15306769553989455</v>
      </c>
      <c r="M14" s="45">
        <v>1</v>
      </c>
      <c r="O14" s="34"/>
      <c r="P14" s="82">
        <v>10</v>
      </c>
      <c r="Q14" s="46">
        <f>L9</f>
        <v>6.941255637048413E-2</v>
      </c>
      <c r="R14" s="83" t="s">
        <v>18</v>
      </c>
      <c r="S14" s="34"/>
    </row>
    <row r="15" spans="1:19" x14ac:dyDescent="0.25">
      <c r="A15" s="86" t="s">
        <v>30</v>
      </c>
      <c r="B15" s="87">
        <f t="shared" si="0"/>
        <v>0.18518518518518517</v>
      </c>
      <c r="C15" s="88">
        <f t="shared" si="1"/>
        <v>8.3333333333333329E-2</v>
      </c>
      <c r="D15" s="89">
        <f t="shared" si="2"/>
        <v>9.0909090909090912E-2</v>
      </c>
      <c r="E15" s="89">
        <f t="shared" si="3"/>
        <v>0.16666666666666666</v>
      </c>
      <c r="F15" s="89">
        <f t="shared" si="4"/>
        <v>9.0909090909090912E-2</v>
      </c>
      <c r="G15" s="89">
        <f t="shared" si="5"/>
        <v>9.0909090909090912E-2</v>
      </c>
      <c r="H15" s="89">
        <f t="shared" si="6"/>
        <v>0.22304832713754644</v>
      </c>
      <c r="I15" s="88">
        <v>9.5238095238095233E-2</v>
      </c>
      <c r="J15" s="90">
        <v>5.5555555555555552E-2</v>
      </c>
      <c r="K15" s="80">
        <v>6.0345784729344563E-2</v>
      </c>
      <c r="L15" s="46">
        <f>SUMPRODUCT(B15:K15,B4:K4)</f>
        <v>0.1300585977267561</v>
      </c>
      <c r="M15" s="45">
        <v>2</v>
      </c>
      <c r="O15" s="34"/>
      <c r="S15" s="34"/>
    </row>
    <row r="16" spans="1:19" x14ac:dyDescent="0.25">
      <c r="A16" s="34"/>
      <c r="B16" s="36"/>
      <c r="C16" s="36"/>
      <c r="D16" s="37"/>
      <c r="E16" s="37"/>
      <c r="F16" s="37"/>
      <c r="G16" s="37"/>
      <c r="H16" s="37"/>
      <c r="I16" s="36"/>
      <c r="J16" s="4"/>
      <c r="K16" s="48"/>
      <c r="L16" s="38"/>
      <c r="M16" s="39"/>
      <c r="O16" s="34"/>
      <c r="P16" s="81"/>
      <c r="Q16" s="81"/>
      <c r="R16" s="34"/>
      <c r="S16" s="34"/>
    </row>
    <row r="17" spans="1:19" x14ac:dyDescent="0.25">
      <c r="B17" s="3"/>
      <c r="C17" s="3"/>
      <c r="D17" s="3"/>
      <c r="E17" s="3"/>
      <c r="F17" s="3"/>
      <c r="G17" s="3"/>
      <c r="H17" s="3"/>
      <c r="I17" s="3"/>
      <c r="O17" s="34"/>
      <c r="P17" s="34"/>
      <c r="Q17" s="34"/>
      <c r="R17" s="34"/>
      <c r="S17" s="34"/>
    </row>
    <row r="18" spans="1:19" ht="22.5" customHeight="1" x14ac:dyDescent="0.25">
      <c r="A18" s="97" t="s">
        <v>102</v>
      </c>
      <c r="B18" s="157" t="s">
        <v>64</v>
      </c>
      <c r="C18" s="159"/>
      <c r="F18" s="97" t="s">
        <v>159</v>
      </c>
      <c r="G18" s="155" t="s">
        <v>13</v>
      </c>
      <c r="H18" s="156"/>
    </row>
    <row r="19" spans="1:19" ht="14.25" customHeight="1" x14ac:dyDescent="0.25">
      <c r="A19" s="70" t="s">
        <v>54</v>
      </c>
      <c r="B19" s="70" t="s">
        <v>31</v>
      </c>
      <c r="C19" s="70" t="s">
        <v>9</v>
      </c>
      <c r="D19" s="63"/>
      <c r="E19" s="63"/>
      <c r="F19" s="70" t="s">
        <v>54</v>
      </c>
      <c r="G19" s="70" t="s">
        <v>31</v>
      </c>
      <c r="H19" s="75" t="s">
        <v>9</v>
      </c>
      <c r="I19" s="63"/>
      <c r="J19" s="63"/>
      <c r="K19" s="64"/>
      <c r="L19" s="63"/>
      <c r="M19" s="63"/>
      <c r="N19" s="63"/>
      <c r="O19" s="63"/>
      <c r="P19" s="18"/>
      <c r="Q19" s="18"/>
      <c r="R19" s="18"/>
    </row>
    <row r="20" spans="1:19" x14ac:dyDescent="0.25">
      <c r="A20" s="70" t="s">
        <v>16</v>
      </c>
      <c r="B20" s="120">
        <v>4</v>
      </c>
      <c r="C20" s="72">
        <f>B20/B30</f>
        <v>0.14814814814814814</v>
      </c>
      <c r="D20" s="63"/>
      <c r="E20" s="63"/>
      <c r="F20" s="70" t="s">
        <v>16</v>
      </c>
      <c r="G20" s="75">
        <v>2</v>
      </c>
      <c r="H20" s="77">
        <f>G20/G30</f>
        <v>9.0909090909090912E-2</v>
      </c>
      <c r="J20" s="63"/>
      <c r="K20" s="64"/>
      <c r="L20" s="63"/>
      <c r="M20" s="63"/>
      <c r="N20" s="63"/>
      <c r="O20" s="63"/>
      <c r="P20" s="18"/>
      <c r="Q20" s="18"/>
      <c r="R20" s="18"/>
    </row>
    <row r="21" spans="1:19" ht="33.75" customHeight="1" x14ac:dyDescent="0.25">
      <c r="A21" s="70" t="s">
        <v>15</v>
      </c>
      <c r="B21" s="120">
        <v>4</v>
      </c>
      <c r="C21" s="72">
        <f>B21/B30</f>
        <v>0.14814814814814814</v>
      </c>
      <c r="D21" s="103"/>
      <c r="E21" s="63"/>
      <c r="F21" s="70" t="s">
        <v>15</v>
      </c>
      <c r="G21" s="75">
        <v>3</v>
      </c>
      <c r="H21" s="77">
        <f>G21/G30</f>
        <v>0.13636363636363635</v>
      </c>
      <c r="R21" s="18"/>
    </row>
    <row r="22" spans="1:19" x14ac:dyDescent="0.25">
      <c r="A22" s="70" t="s">
        <v>17</v>
      </c>
      <c r="B22" s="120">
        <v>5</v>
      </c>
      <c r="C22" s="72">
        <f>B22/B30</f>
        <v>0.18518518518518517</v>
      </c>
      <c r="E22" s="63"/>
      <c r="F22" s="70" t="s">
        <v>17</v>
      </c>
      <c r="G22" s="75">
        <v>2</v>
      </c>
      <c r="H22" s="77">
        <f>G22/G30</f>
        <v>9.0909090909090912E-2</v>
      </c>
      <c r="R22" s="18"/>
    </row>
    <row r="23" spans="1:19" x14ac:dyDescent="0.25">
      <c r="A23" s="70" t="s">
        <v>18</v>
      </c>
      <c r="B23" s="120">
        <v>1</v>
      </c>
      <c r="C23" s="72">
        <f>B23/B30</f>
        <v>3.7037037037037035E-2</v>
      </c>
      <c r="E23" s="68"/>
      <c r="F23" s="70" t="s">
        <v>18</v>
      </c>
      <c r="G23" s="75">
        <v>2</v>
      </c>
      <c r="H23" s="77">
        <f>G23/G30</f>
        <v>9.0909090909090912E-2</v>
      </c>
      <c r="R23" s="18"/>
    </row>
    <row r="24" spans="1:19" x14ac:dyDescent="0.25">
      <c r="A24" s="70" t="s">
        <v>25</v>
      </c>
      <c r="B24" s="120">
        <v>1</v>
      </c>
      <c r="C24" s="72">
        <f>B24/B30</f>
        <v>3.7037037037037035E-2</v>
      </c>
      <c r="E24" s="63"/>
      <c r="F24" s="70" t="s">
        <v>25</v>
      </c>
      <c r="G24" s="75">
        <v>2</v>
      </c>
      <c r="H24" s="77">
        <f>G24/G30</f>
        <v>9.0909090909090912E-2</v>
      </c>
      <c r="R24" s="18"/>
    </row>
    <row r="25" spans="1:19" x14ac:dyDescent="0.25">
      <c r="A25" s="70" t="s">
        <v>26</v>
      </c>
      <c r="B25" s="120">
        <v>1</v>
      </c>
      <c r="C25" s="72">
        <f>B25/B30</f>
        <v>3.7037037037037035E-2</v>
      </c>
      <c r="E25" s="63"/>
      <c r="F25" s="70" t="s">
        <v>26</v>
      </c>
      <c r="G25" s="75">
        <v>3</v>
      </c>
      <c r="H25" s="77">
        <f>G25/G30</f>
        <v>0.13636363636363635</v>
      </c>
      <c r="R25" s="18"/>
    </row>
    <row r="26" spans="1:19" x14ac:dyDescent="0.25">
      <c r="A26" s="70" t="s">
        <v>27</v>
      </c>
      <c r="B26" s="120">
        <v>4</v>
      </c>
      <c r="C26" s="72">
        <f>B26/B30</f>
        <v>0.14814814814814814</v>
      </c>
      <c r="E26" s="63"/>
      <c r="F26" s="70" t="s">
        <v>27</v>
      </c>
      <c r="G26" s="75">
        <v>2</v>
      </c>
      <c r="H26" s="77">
        <f>G26/G30</f>
        <v>9.0909090909090912E-2</v>
      </c>
      <c r="R26" s="18"/>
    </row>
    <row r="27" spans="1:19" x14ac:dyDescent="0.25">
      <c r="A27" s="70" t="s">
        <v>28</v>
      </c>
      <c r="B27" s="120">
        <v>1</v>
      </c>
      <c r="C27" s="72">
        <f>B27/B30</f>
        <v>3.7037037037037035E-2</v>
      </c>
      <c r="E27" s="63"/>
      <c r="F27" s="70" t="s">
        <v>28</v>
      </c>
      <c r="G27" s="75">
        <v>3</v>
      </c>
      <c r="H27" s="77">
        <f>G27/G30</f>
        <v>0.13636363636363635</v>
      </c>
      <c r="R27" s="18"/>
    </row>
    <row r="28" spans="1:19" x14ac:dyDescent="0.25">
      <c r="A28" s="70" t="s">
        <v>29</v>
      </c>
      <c r="B28" s="120">
        <v>1</v>
      </c>
      <c r="C28" s="72">
        <f>B28/B30</f>
        <v>3.7037037037037035E-2</v>
      </c>
      <c r="E28" s="63"/>
      <c r="F28" s="70" t="s">
        <v>29</v>
      </c>
      <c r="G28" s="75">
        <v>1</v>
      </c>
      <c r="H28" s="77">
        <f>G28/G30</f>
        <v>4.5454545454545456E-2</v>
      </c>
      <c r="R28" s="18"/>
    </row>
    <row r="29" spans="1:19" x14ac:dyDescent="0.25">
      <c r="A29" s="70" t="s">
        <v>30</v>
      </c>
      <c r="B29" s="120">
        <v>5</v>
      </c>
      <c r="C29" s="72">
        <f>B29/B30</f>
        <v>0.18518518518518517</v>
      </c>
      <c r="E29" s="63"/>
      <c r="F29" s="70" t="s">
        <v>30</v>
      </c>
      <c r="G29" s="75">
        <v>2</v>
      </c>
      <c r="H29" s="77">
        <f>G29/G30</f>
        <v>9.0909090909090912E-2</v>
      </c>
      <c r="R29" s="18"/>
    </row>
    <row r="30" spans="1:19" x14ac:dyDescent="0.25">
      <c r="A30" s="70" t="s">
        <v>10</v>
      </c>
      <c r="B30" s="71">
        <f>SUM(B20:B29)</f>
        <v>27</v>
      </c>
      <c r="C30" s="73">
        <v>100</v>
      </c>
      <c r="E30" s="63"/>
      <c r="F30" s="70" t="s">
        <v>10</v>
      </c>
      <c r="G30" s="75">
        <f>G20+G21+G22+G23+G24+G25+G26+G27+G28+G29</f>
        <v>22</v>
      </c>
      <c r="H30" s="78">
        <v>100</v>
      </c>
      <c r="R30" s="18"/>
    </row>
    <row r="31" spans="1:19" x14ac:dyDescent="0.25">
      <c r="E31" s="63"/>
      <c r="R31" s="18"/>
    </row>
    <row r="32" spans="1:19" x14ac:dyDescent="0.25">
      <c r="A32" s="157" t="s">
        <v>101</v>
      </c>
      <c r="B32" s="158"/>
      <c r="C32" s="159"/>
      <c r="D32" s="97" t="s">
        <v>12</v>
      </c>
      <c r="E32" s="63"/>
      <c r="F32" s="66" t="s">
        <v>160</v>
      </c>
      <c r="G32" s="157" t="s">
        <v>12</v>
      </c>
      <c r="H32" s="158"/>
      <c r="I32" s="159"/>
      <c r="R32" s="18"/>
    </row>
    <row r="33" spans="1:18" x14ac:dyDescent="0.25">
      <c r="A33" s="70" t="s">
        <v>54</v>
      </c>
      <c r="B33" s="70" t="s">
        <v>31</v>
      </c>
      <c r="C33" s="70" t="s">
        <v>11</v>
      </c>
      <c r="D33" s="70" t="s">
        <v>9</v>
      </c>
      <c r="E33" s="63"/>
      <c r="F33" s="70" t="s">
        <v>54</v>
      </c>
      <c r="G33" s="70" t="s">
        <v>31</v>
      </c>
      <c r="H33" s="70" t="s">
        <v>11</v>
      </c>
      <c r="I33" s="70" t="s">
        <v>9</v>
      </c>
      <c r="R33" s="18"/>
    </row>
    <row r="34" spans="1:18" x14ac:dyDescent="0.25">
      <c r="A34" s="70" t="s">
        <v>16</v>
      </c>
      <c r="B34" s="70">
        <v>1</v>
      </c>
      <c r="C34" s="74">
        <f>B44/B34</f>
        <v>18</v>
      </c>
      <c r="D34" s="72">
        <f>C34/C44</f>
        <v>0.16666666666666666</v>
      </c>
      <c r="E34" s="63"/>
      <c r="F34" s="75" t="s">
        <v>16</v>
      </c>
      <c r="G34" s="71">
        <v>5</v>
      </c>
      <c r="H34" s="71">
        <f>G44/G34</f>
        <v>6.2</v>
      </c>
      <c r="I34" s="128">
        <f>H34/H44</f>
        <v>4.4609665427509292E-2</v>
      </c>
      <c r="J34" s="63"/>
      <c r="K34" s="64"/>
      <c r="L34" s="63"/>
      <c r="M34" s="63"/>
      <c r="N34" s="63"/>
      <c r="O34" s="63"/>
      <c r="P34" s="18"/>
      <c r="Q34" s="18"/>
      <c r="R34" s="18"/>
    </row>
    <row r="35" spans="1:18" ht="33.75" customHeight="1" x14ac:dyDescent="0.25">
      <c r="A35" s="70" t="s">
        <v>15</v>
      </c>
      <c r="B35" s="70">
        <v>2</v>
      </c>
      <c r="C35" s="74">
        <f>B44/B35</f>
        <v>9</v>
      </c>
      <c r="D35" s="72">
        <f>C35/C44</f>
        <v>8.3333333333333329E-2</v>
      </c>
      <c r="E35" s="63"/>
      <c r="F35" s="75" t="s">
        <v>15</v>
      </c>
      <c r="G35" s="71">
        <v>2</v>
      </c>
      <c r="H35" s="71">
        <f>G44/G35</f>
        <v>15.5</v>
      </c>
      <c r="I35" s="128">
        <f>H35/H44</f>
        <v>0.11152416356877322</v>
      </c>
      <c r="J35" s="103"/>
      <c r="K35" s="118"/>
      <c r="L35" s="118"/>
      <c r="M35" s="103"/>
      <c r="N35" s="63"/>
      <c r="O35" s="63"/>
      <c r="P35" s="18"/>
      <c r="Q35" s="18"/>
      <c r="R35" s="18"/>
    </row>
    <row r="36" spans="1:18" x14ac:dyDescent="0.25">
      <c r="A36" s="70" t="s">
        <v>17</v>
      </c>
      <c r="B36" s="70">
        <v>2</v>
      </c>
      <c r="C36" s="74">
        <f>B44/B36</f>
        <v>9</v>
      </c>
      <c r="D36" s="72">
        <f>C36/C44</f>
        <v>8.3333333333333329E-2</v>
      </c>
      <c r="E36" s="63"/>
      <c r="F36" s="75" t="s">
        <v>17</v>
      </c>
      <c r="G36" s="71">
        <v>5</v>
      </c>
      <c r="H36" s="71">
        <f>G44/G36</f>
        <v>6.2</v>
      </c>
      <c r="I36" s="128">
        <f>H36/H44</f>
        <v>4.4609665427509292E-2</v>
      </c>
      <c r="J36" s="107"/>
      <c r="K36" s="107"/>
      <c r="L36" s="107"/>
      <c r="M36" s="107"/>
      <c r="N36" s="63"/>
      <c r="O36" s="63"/>
      <c r="P36" s="18"/>
      <c r="Q36" s="18"/>
      <c r="R36" s="18"/>
    </row>
    <row r="37" spans="1:18" x14ac:dyDescent="0.25">
      <c r="A37" s="70" t="s">
        <v>18</v>
      </c>
      <c r="B37" s="70">
        <v>2</v>
      </c>
      <c r="C37" s="74">
        <f>B44/B37</f>
        <v>9</v>
      </c>
      <c r="D37" s="72">
        <f>C37/C44</f>
        <v>8.3333333333333329E-2</v>
      </c>
      <c r="E37" s="63"/>
      <c r="F37" s="75" t="s">
        <v>18</v>
      </c>
      <c r="G37" s="71">
        <v>4</v>
      </c>
      <c r="H37" s="71">
        <f>G44/G37</f>
        <v>7.75</v>
      </c>
      <c r="I37" s="128">
        <f>H37/H44</f>
        <v>5.5762081784386609E-2</v>
      </c>
      <c r="L37" s="107"/>
      <c r="M37" s="108"/>
      <c r="N37" s="63"/>
      <c r="O37" s="63"/>
      <c r="P37" s="18"/>
      <c r="Q37" s="18"/>
      <c r="R37" s="18"/>
    </row>
    <row r="38" spans="1:18" x14ac:dyDescent="0.25">
      <c r="A38" s="70" t="s">
        <v>25</v>
      </c>
      <c r="B38" s="70">
        <v>1</v>
      </c>
      <c r="C38" s="74">
        <f>B44/B38</f>
        <v>18</v>
      </c>
      <c r="D38" s="72">
        <f>C38/C44</f>
        <v>0.16666666666666666</v>
      </c>
      <c r="E38" s="63"/>
      <c r="F38" s="75" t="s">
        <v>25</v>
      </c>
      <c r="G38" s="71">
        <v>4</v>
      </c>
      <c r="H38" s="71">
        <f>G44/G38</f>
        <v>7.75</v>
      </c>
      <c r="I38" s="128">
        <f>H38/H44</f>
        <v>5.5762081784386609E-2</v>
      </c>
      <c r="L38" s="107"/>
      <c r="M38" s="108"/>
      <c r="N38" s="63"/>
      <c r="O38" s="63"/>
      <c r="P38" s="18"/>
      <c r="Q38" s="18"/>
      <c r="R38" s="18"/>
    </row>
    <row r="39" spans="1:18" x14ac:dyDescent="0.25">
      <c r="A39" s="70" t="s">
        <v>26</v>
      </c>
      <c r="B39" s="70">
        <v>2</v>
      </c>
      <c r="C39" s="74">
        <f>B44/B39</f>
        <v>9</v>
      </c>
      <c r="D39" s="72">
        <f>C39/C44</f>
        <v>8.3333333333333329E-2</v>
      </c>
      <c r="E39" s="63"/>
      <c r="F39" s="75" t="s">
        <v>26</v>
      </c>
      <c r="G39" s="71">
        <v>4</v>
      </c>
      <c r="H39" s="71">
        <f>G44/G39</f>
        <v>7.75</v>
      </c>
      <c r="I39" s="128">
        <f>H39/H44</f>
        <v>5.5762081784386609E-2</v>
      </c>
      <c r="L39" s="107"/>
      <c r="M39" s="108"/>
      <c r="N39" s="63"/>
      <c r="O39" s="63"/>
      <c r="P39" s="18"/>
      <c r="Q39" s="18"/>
      <c r="R39" s="18"/>
    </row>
    <row r="40" spans="1:18" x14ac:dyDescent="0.25">
      <c r="A40" s="70" t="s">
        <v>27</v>
      </c>
      <c r="B40" s="70">
        <v>2</v>
      </c>
      <c r="C40" s="74">
        <f>B44/B40</f>
        <v>9</v>
      </c>
      <c r="D40" s="72">
        <f>C40/C44</f>
        <v>8.3333333333333329E-2</v>
      </c>
      <c r="E40" s="63"/>
      <c r="F40" s="75" t="s">
        <v>27</v>
      </c>
      <c r="G40" s="71">
        <v>3</v>
      </c>
      <c r="H40" s="71">
        <f>G44/G40</f>
        <v>10.333333333333334</v>
      </c>
      <c r="I40" s="128">
        <f>H40/H44</f>
        <v>7.4349442379182146E-2</v>
      </c>
      <c r="L40" s="107"/>
      <c r="M40" s="108"/>
      <c r="N40" s="63"/>
      <c r="O40" s="63"/>
      <c r="P40" s="18"/>
      <c r="Q40" s="18"/>
      <c r="R40" s="18"/>
    </row>
    <row r="41" spans="1:18" x14ac:dyDescent="0.25">
      <c r="A41" s="70" t="s">
        <v>28</v>
      </c>
      <c r="B41" s="70">
        <v>2</v>
      </c>
      <c r="C41" s="74">
        <f>B44/B41</f>
        <v>9</v>
      </c>
      <c r="D41" s="72">
        <f>C41/C44</f>
        <v>8.3333333333333329E-2</v>
      </c>
      <c r="E41" s="63"/>
      <c r="F41" s="75" t="s">
        <v>28</v>
      </c>
      <c r="G41" s="71">
        <v>2</v>
      </c>
      <c r="H41" s="71">
        <f>G44/G41</f>
        <v>15.5</v>
      </c>
      <c r="I41" s="128">
        <f>H41/H44</f>
        <v>0.11152416356877322</v>
      </c>
      <c r="L41" s="107"/>
      <c r="M41" s="108"/>
      <c r="N41" s="63"/>
      <c r="O41" s="63"/>
      <c r="P41" s="18"/>
      <c r="Q41" s="18"/>
      <c r="R41" s="18"/>
    </row>
    <row r="42" spans="1:18" ht="18.75" customHeight="1" x14ac:dyDescent="0.25">
      <c r="A42" s="70" t="s">
        <v>29</v>
      </c>
      <c r="B42" s="70">
        <v>2</v>
      </c>
      <c r="C42" s="74">
        <f>B44/B42</f>
        <v>9</v>
      </c>
      <c r="D42" s="72">
        <f>C42/C44</f>
        <v>8.3333333333333329E-2</v>
      </c>
      <c r="E42" s="63"/>
      <c r="F42" s="75" t="s">
        <v>29</v>
      </c>
      <c r="G42" s="71">
        <v>1</v>
      </c>
      <c r="H42" s="71">
        <f>G44/G42</f>
        <v>31</v>
      </c>
      <c r="I42" s="128">
        <f>H42/H44</f>
        <v>0.22304832713754644</v>
      </c>
      <c r="L42" s="107"/>
      <c r="M42" s="108"/>
      <c r="N42" s="63"/>
      <c r="O42" s="63"/>
      <c r="P42" s="18"/>
      <c r="Q42" s="18"/>
      <c r="R42" s="18"/>
    </row>
    <row r="43" spans="1:18" x14ac:dyDescent="0.25">
      <c r="A43" s="70" t="s">
        <v>30</v>
      </c>
      <c r="B43" s="70">
        <v>2</v>
      </c>
      <c r="C43" s="74">
        <f>B44/B43</f>
        <v>9</v>
      </c>
      <c r="D43" s="72">
        <f>C43/C44</f>
        <v>8.3333333333333329E-2</v>
      </c>
      <c r="E43" s="63"/>
      <c r="F43" s="75" t="s">
        <v>30</v>
      </c>
      <c r="G43" s="71">
        <v>1</v>
      </c>
      <c r="H43" s="71">
        <f>G44/G43</f>
        <v>31</v>
      </c>
      <c r="I43" s="128">
        <f>H43/H44</f>
        <v>0.22304832713754644</v>
      </c>
      <c r="L43" s="107"/>
      <c r="M43" s="108"/>
      <c r="N43" s="63"/>
      <c r="O43" s="63"/>
      <c r="P43" s="18"/>
      <c r="Q43" s="18"/>
      <c r="R43" s="18"/>
    </row>
    <row r="44" spans="1:18" x14ac:dyDescent="0.25">
      <c r="A44" s="70" t="s">
        <v>10</v>
      </c>
      <c r="B44" s="70">
        <f>SUM(B34:B43)</f>
        <v>18</v>
      </c>
      <c r="C44" s="74">
        <f>C34+C35+C36+C37+C38+C39+C40+C41+C42+C43</f>
        <v>108</v>
      </c>
      <c r="D44" s="73">
        <v>100</v>
      </c>
      <c r="E44" s="63"/>
      <c r="F44" s="75" t="s">
        <v>10</v>
      </c>
      <c r="G44" s="71">
        <f>G34+G35+G36+G37+G38+G39+G40+G41+G42+G43</f>
        <v>31</v>
      </c>
      <c r="H44" s="71">
        <f>H34+H35+H36+H37+H38+H39+H40+H41+H42+H43</f>
        <v>138.98333333333335</v>
      </c>
      <c r="I44" s="128">
        <v>100</v>
      </c>
      <c r="L44" s="107"/>
      <c r="M44" s="108"/>
      <c r="N44" s="63"/>
      <c r="O44" s="63"/>
      <c r="P44" s="18"/>
      <c r="Q44" s="18"/>
      <c r="R44" s="18"/>
    </row>
    <row r="45" spans="1:18" x14ac:dyDescent="0.25">
      <c r="E45" s="63"/>
      <c r="I45" s="63"/>
      <c r="L45" s="107"/>
      <c r="M45" s="108"/>
      <c r="N45" s="63"/>
      <c r="O45" s="63"/>
      <c r="P45" s="18"/>
      <c r="Q45" s="18"/>
      <c r="R45" s="18"/>
    </row>
    <row r="46" spans="1:18" x14ac:dyDescent="0.25">
      <c r="A46" s="65" t="s">
        <v>100</v>
      </c>
      <c r="B46" s="157" t="s">
        <v>13</v>
      </c>
      <c r="C46" s="159"/>
      <c r="E46" s="63"/>
      <c r="F46" s="98" t="s">
        <v>161</v>
      </c>
      <c r="G46" s="157" t="s">
        <v>13</v>
      </c>
      <c r="H46" s="159"/>
      <c r="I46" s="63"/>
      <c r="L46" s="107"/>
      <c r="M46" s="108"/>
      <c r="N46" s="63"/>
      <c r="O46" s="63"/>
      <c r="P46" s="18"/>
      <c r="Q46" s="18"/>
      <c r="R46" s="18"/>
    </row>
    <row r="47" spans="1:18" x14ac:dyDescent="0.25">
      <c r="A47" s="70" t="s">
        <v>54</v>
      </c>
      <c r="B47" s="70" t="s">
        <v>31</v>
      </c>
      <c r="C47" s="70" t="s">
        <v>9</v>
      </c>
      <c r="E47" s="63"/>
      <c r="F47" s="70" t="s">
        <v>54</v>
      </c>
      <c r="G47" s="70" t="s">
        <v>31</v>
      </c>
      <c r="H47" s="70" t="s">
        <v>9</v>
      </c>
      <c r="I47" s="63"/>
      <c r="L47" s="107"/>
      <c r="M47" s="121"/>
      <c r="N47" s="63"/>
      <c r="O47" s="63"/>
      <c r="P47" s="18"/>
      <c r="Q47" s="18"/>
      <c r="R47" s="18"/>
    </row>
    <row r="48" spans="1:18" x14ac:dyDescent="0.25">
      <c r="A48" s="70" t="s">
        <v>16</v>
      </c>
      <c r="B48" s="70">
        <v>2</v>
      </c>
      <c r="C48" s="72">
        <f>B48/B58</f>
        <v>9.0909090909090912E-2</v>
      </c>
      <c r="D48" s="63"/>
      <c r="E48" s="63"/>
      <c r="F48" s="75" t="s">
        <v>16</v>
      </c>
      <c r="G48" s="70">
        <v>1</v>
      </c>
      <c r="H48" s="72">
        <f>G48/G58</f>
        <v>4.7619047619047616E-2</v>
      </c>
      <c r="I48" s="63"/>
      <c r="L48" s="69"/>
      <c r="M48" s="69"/>
      <c r="N48" s="69"/>
      <c r="O48" s="69"/>
      <c r="P48" s="43"/>
      <c r="Q48" s="43"/>
      <c r="R48" s="18"/>
    </row>
    <row r="49" spans="1:18" x14ac:dyDescent="0.25">
      <c r="A49" s="70" t="s">
        <v>15</v>
      </c>
      <c r="B49" s="70">
        <v>3</v>
      </c>
      <c r="C49" s="72">
        <f>B49/B58</f>
        <v>0.13636363636363635</v>
      </c>
      <c r="D49" s="103"/>
      <c r="E49" s="63"/>
      <c r="F49" s="75" t="s">
        <v>15</v>
      </c>
      <c r="G49" s="70">
        <v>3</v>
      </c>
      <c r="H49" s="72">
        <f>G49/G58</f>
        <v>0.14285714285714285</v>
      </c>
      <c r="I49" s="63"/>
      <c r="M49" s="103"/>
      <c r="N49" s="69"/>
      <c r="O49" s="69"/>
      <c r="P49" s="43"/>
      <c r="Q49" s="43"/>
      <c r="R49" s="18"/>
    </row>
    <row r="50" spans="1:18" x14ac:dyDescent="0.25">
      <c r="A50" s="70" t="s">
        <v>17</v>
      </c>
      <c r="B50" s="70">
        <v>1</v>
      </c>
      <c r="C50" s="72">
        <f>B50/B58</f>
        <v>4.5454545454545456E-2</v>
      </c>
      <c r="D50" s="96"/>
      <c r="E50" s="69"/>
      <c r="F50" s="75" t="s">
        <v>17</v>
      </c>
      <c r="G50" s="70">
        <v>2</v>
      </c>
      <c r="H50" s="72">
        <f>G50/G58</f>
        <v>9.5238095238095233E-2</v>
      </c>
      <c r="I50" s="69"/>
      <c r="M50" s="63"/>
      <c r="N50" s="69"/>
      <c r="O50" s="69"/>
      <c r="P50" s="43"/>
      <c r="Q50" s="43"/>
      <c r="R50" s="18"/>
    </row>
    <row r="51" spans="1:18" x14ac:dyDescent="0.25">
      <c r="A51" s="70" t="s">
        <v>18</v>
      </c>
      <c r="B51" s="70">
        <v>2</v>
      </c>
      <c r="C51" s="72">
        <f>B51/B58</f>
        <v>9.0909090909090912E-2</v>
      </c>
      <c r="D51" s="96"/>
      <c r="E51" s="69"/>
      <c r="F51" s="75" t="s">
        <v>18</v>
      </c>
      <c r="G51" s="70">
        <v>2</v>
      </c>
      <c r="H51" s="72">
        <f>G51/G58</f>
        <v>9.5238095238095233E-2</v>
      </c>
      <c r="I51" s="69"/>
      <c r="M51" s="63"/>
      <c r="N51" s="69"/>
      <c r="O51" s="69"/>
      <c r="P51" s="43"/>
      <c r="Q51" s="43"/>
      <c r="R51" s="18"/>
    </row>
    <row r="52" spans="1:18" x14ac:dyDescent="0.25">
      <c r="A52" s="70" t="s">
        <v>25</v>
      </c>
      <c r="B52" s="70">
        <v>2</v>
      </c>
      <c r="C52" s="72">
        <f>B52/B58</f>
        <v>9.0909090909090912E-2</v>
      </c>
      <c r="D52" s="96"/>
      <c r="E52" s="69"/>
      <c r="F52" s="75" t="s">
        <v>25</v>
      </c>
      <c r="G52" s="70">
        <v>2</v>
      </c>
      <c r="H52" s="72">
        <f>G52/G58</f>
        <v>9.5238095238095233E-2</v>
      </c>
      <c r="I52" s="69"/>
      <c r="M52" s="63"/>
      <c r="N52" s="69"/>
      <c r="O52" s="69"/>
      <c r="P52" s="43"/>
      <c r="Q52" s="43"/>
      <c r="R52" s="18"/>
    </row>
    <row r="53" spans="1:18" ht="22.5" customHeight="1" x14ac:dyDescent="0.25">
      <c r="A53" s="70" t="s">
        <v>26</v>
      </c>
      <c r="B53" s="70">
        <v>2</v>
      </c>
      <c r="C53" s="72">
        <f>B53/B58</f>
        <v>9.0909090909090912E-2</v>
      </c>
      <c r="D53" s="96"/>
      <c r="E53" s="69"/>
      <c r="F53" s="75" t="s">
        <v>26</v>
      </c>
      <c r="G53" s="70">
        <v>2</v>
      </c>
      <c r="H53" s="72">
        <f>G53/G58</f>
        <v>9.5238095238095233E-2</v>
      </c>
      <c r="I53" s="69"/>
      <c r="M53" s="63"/>
      <c r="N53" s="69"/>
      <c r="O53" s="69"/>
      <c r="P53" s="43"/>
      <c r="Q53" s="43"/>
      <c r="R53" s="18"/>
    </row>
    <row r="54" spans="1:18" x14ac:dyDescent="0.25">
      <c r="A54" s="70" t="s">
        <v>27</v>
      </c>
      <c r="B54" s="70">
        <v>3</v>
      </c>
      <c r="C54" s="72">
        <f>B54/B58</f>
        <v>0.13636363636363635</v>
      </c>
      <c r="D54" s="96"/>
      <c r="E54" s="63"/>
      <c r="F54" s="75" t="s">
        <v>27</v>
      </c>
      <c r="G54" s="70">
        <v>3</v>
      </c>
      <c r="H54" s="72">
        <f>G54/G58</f>
        <v>0.14285714285714285</v>
      </c>
      <c r="I54" s="63"/>
      <c r="M54" s="63"/>
      <c r="N54" s="69"/>
      <c r="O54" s="69"/>
      <c r="P54" s="43"/>
      <c r="Q54" s="43"/>
      <c r="R54" s="18"/>
    </row>
    <row r="55" spans="1:18" x14ac:dyDescent="0.25">
      <c r="A55" s="70" t="s">
        <v>28</v>
      </c>
      <c r="B55" s="70">
        <v>3</v>
      </c>
      <c r="C55" s="72">
        <f>B55/B58</f>
        <v>0.13636363636363635</v>
      </c>
      <c r="D55" s="96"/>
      <c r="E55" s="63"/>
      <c r="F55" s="75" t="s">
        <v>28</v>
      </c>
      <c r="G55" s="70">
        <v>2</v>
      </c>
      <c r="H55" s="72">
        <f>G55/G58</f>
        <v>9.5238095238095233E-2</v>
      </c>
      <c r="I55" s="63"/>
      <c r="M55" s="63"/>
      <c r="N55" s="63"/>
      <c r="O55" s="63"/>
      <c r="P55" s="18"/>
      <c r="Q55" s="18"/>
      <c r="R55" s="18"/>
    </row>
    <row r="56" spans="1:18" x14ac:dyDescent="0.25">
      <c r="A56" s="70" t="s">
        <v>29</v>
      </c>
      <c r="B56" s="70">
        <v>2</v>
      </c>
      <c r="C56" s="72">
        <f>B56/B58</f>
        <v>9.0909090909090912E-2</v>
      </c>
      <c r="D56" s="96"/>
      <c r="E56" s="63"/>
      <c r="F56" s="75" t="s">
        <v>29</v>
      </c>
      <c r="G56" s="70">
        <v>2</v>
      </c>
      <c r="H56" s="72">
        <f>G56/G58</f>
        <v>9.5238095238095233E-2</v>
      </c>
      <c r="I56" s="63"/>
      <c r="M56" s="63"/>
      <c r="N56" s="63"/>
      <c r="O56" s="63"/>
      <c r="P56" s="18"/>
      <c r="Q56" s="18"/>
      <c r="R56" s="18"/>
    </row>
    <row r="57" spans="1:18" x14ac:dyDescent="0.25">
      <c r="A57" s="70" t="s">
        <v>30</v>
      </c>
      <c r="B57" s="70">
        <v>2</v>
      </c>
      <c r="C57" s="72">
        <f>B57/B58</f>
        <v>9.0909090909090912E-2</v>
      </c>
      <c r="D57" s="96"/>
      <c r="E57" s="63"/>
      <c r="F57" s="75" t="s">
        <v>30</v>
      </c>
      <c r="G57" s="70">
        <v>2</v>
      </c>
      <c r="H57" s="72">
        <f>G57/G58</f>
        <v>9.5238095238095233E-2</v>
      </c>
      <c r="I57" s="63"/>
      <c r="M57" s="63"/>
      <c r="N57" s="63"/>
      <c r="O57" s="63"/>
      <c r="P57" s="18"/>
      <c r="Q57" s="18"/>
      <c r="R57" s="18"/>
    </row>
    <row r="58" spans="1:18" x14ac:dyDescent="0.25">
      <c r="A58" s="70" t="s">
        <v>10</v>
      </c>
      <c r="B58" s="70">
        <f>B48+B49+B50+B51+B52+B53+B54+B55+B56+B57</f>
        <v>22</v>
      </c>
      <c r="C58" s="73">
        <v>100</v>
      </c>
      <c r="D58" s="96"/>
      <c r="E58" s="63"/>
      <c r="F58" s="75" t="s">
        <v>10</v>
      </c>
      <c r="G58" s="70">
        <f>G48+G49+G50+G51+G52+G53+G54+G55+G56+G57</f>
        <v>21</v>
      </c>
      <c r="H58" s="73">
        <v>100</v>
      </c>
      <c r="I58" s="63"/>
      <c r="M58" s="63"/>
      <c r="N58" s="63"/>
      <c r="O58" s="63"/>
      <c r="P58" s="18"/>
      <c r="Q58" s="18"/>
      <c r="R58" s="18"/>
    </row>
    <row r="59" spans="1:18" x14ac:dyDescent="0.25">
      <c r="A59" s="104"/>
      <c r="B59" s="104"/>
      <c r="C59" s="105"/>
      <c r="D59" s="96"/>
      <c r="E59" s="63"/>
      <c r="I59" s="63"/>
      <c r="M59" s="63"/>
      <c r="N59" s="63"/>
      <c r="O59" s="63"/>
      <c r="P59" s="18"/>
      <c r="Q59" s="18"/>
      <c r="R59" s="18"/>
    </row>
    <row r="60" spans="1:18" x14ac:dyDescent="0.25">
      <c r="A60" s="97" t="s">
        <v>99</v>
      </c>
      <c r="B60" s="155" t="s">
        <v>13</v>
      </c>
      <c r="C60" s="165"/>
      <c r="D60" s="96"/>
      <c r="E60" s="63"/>
      <c r="F60" s="98" t="s">
        <v>162</v>
      </c>
      <c r="G60" s="157" t="s">
        <v>12</v>
      </c>
      <c r="H60" s="158"/>
      <c r="I60" s="159"/>
      <c r="M60" s="63"/>
      <c r="N60" s="63"/>
      <c r="O60" s="63"/>
      <c r="P60" s="18"/>
      <c r="Q60" s="18"/>
      <c r="R60" s="18"/>
    </row>
    <row r="61" spans="1:18" x14ac:dyDescent="0.25">
      <c r="A61" s="70" t="s">
        <v>54</v>
      </c>
      <c r="B61" s="70" t="s">
        <v>31</v>
      </c>
      <c r="C61" s="70" t="s">
        <v>9</v>
      </c>
      <c r="D61" s="96"/>
      <c r="E61" s="63"/>
      <c r="F61" s="70" t="s">
        <v>54</v>
      </c>
      <c r="G61" s="70" t="s">
        <v>31</v>
      </c>
      <c r="H61" s="67" t="s">
        <v>11</v>
      </c>
      <c r="I61" s="67" t="s">
        <v>9</v>
      </c>
      <c r="M61" s="63"/>
      <c r="N61" s="63"/>
      <c r="O61" s="63"/>
      <c r="P61" s="18"/>
      <c r="Q61" s="18"/>
      <c r="R61" s="18"/>
    </row>
    <row r="62" spans="1:18" x14ac:dyDescent="0.25">
      <c r="A62" s="70" t="s">
        <v>16</v>
      </c>
      <c r="B62" s="70">
        <v>2</v>
      </c>
      <c r="C62" s="72">
        <f>B62/B72</f>
        <v>0.1111111111111111</v>
      </c>
      <c r="D62" s="63"/>
      <c r="E62" s="63"/>
      <c r="F62" s="75" t="s">
        <v>16</v>
      </c>
      <c r="G62" s="71">
        <v>1</v>
      </c>
      <c r="H62" s="70">
        <f>G72/G62</f>
        <v>12</v>
      </c>
      <c r="I62" s="72">
        <f>H62/H72</f>
        <v>0.1111111111111111</v>
      </c>
      <c r="J62" s="63"/>
      <c r="K62" s="64"/>
      <c r="L62" s="63"/>
      <c r="M62" s="63"/>
      <c r="N62" s="63"/>
      <c r="O62" s="63"/>
      <c r="P62" s="18"/>
      <c r="Q62" s="18"/>
      <c r="R62" s="18"/>
    </row>
    <row r="63" spans="1:18" ht="22.5" customHeight="1" x14ac:dyDescent="0.25">
      <c r="A63" s="70" t="s">
        <v>15</v>
      </c>
      <c r="B63" s="70">
        <v>2</v>
      </c>
      <c r="C63" s="72">
        <f>B63/B72</f>
        <v>0.1111111111111111</v>
      </c>
      <c r="D63" s="63"/>
      <c r="E63" s="63"/>
      <c r="F63" s="75" t="s">
        <v>15</v>
      </c>
      <c r="G63" s="71">
        <v>1</v>
      </c>
      <c r="H63" s="70">
        <f>G72/G63</f>
        <v>12</v>
      </c>
      <c r="I63" s="72">
        <f>H63/H72</f>
        <v>0.1111111111111111</v>
      </c>
      <c r="J63" s="103"/>
      <c r="K63" s="115"/>
      <c r="N63" s="69"/>
      <c r="O63" s="69"/>
      <c r="P63" s="43"/>
      <c r="Q63" s="43"/>
      <c r="R63" s="18"/>
    </row>
    <row r="64" spans="1:18" x14ac:dyDescent="0.25">
      <c r="A64" s="70" t="s">
        <v>17</v>
      </c>
      <c r="B64" s="70">
        <v>1</v>
      </c>
      <c r="C64" s="72">
        <f>B64/B72</f>
        <v>5.5555555555555552E-2</v>
      </c>
      <c r="D64" s="63"/>
      <c r="E64" s="63"/>
      <c r="F64" s="75" t="s">
        <v>17</v>
      </c>
      <c r="G64" s="71">
        <v>1</v>
      </c>
      <c r="H64" s="70">
        <f>G72/G64</f>
        <v>12</v>
      </c>
      <c r="I64" s="72">
        <f>H64/H72</f>
        <v>0.1111111111111111</v>
      </c>
      <c r="J64" s="107"/>
      <c r="K64" s="107"/>
      <c r="N64" s="69"/>
      <c r="O64" s="69"/>
      <c r="P64" s="43"/>
      <c r="Q64" s="43"/>
      <c r="R64" s="18"/>
    </row>
    <row r="65" spans="1:18" x14ac:dyDescent="0.25">
      <c r="A65" s="70" t="s">
        <v>18</v>
      </c>
      <c r="B65" s="70">
        <v>1</v>
      </c>
      <c r="C65" s="72">
        <f>B65/B72</f>
        <v>5.5555555555555552E-2</v>
      </c>
      <c r="D65" s="103"/>
      <c r="E65" s="63"/>
      <c r="F65" s="75" t="s">
        <v>18</v>
      </c>
      <c r="G65" s="71">
        <v>1</v>
      </c>
      <c r="H65" s="70">
        <f>G72/G65</f>
        <v>12</v>
      </c>
      <c r="I65" s="72">
        <f>H65/H72</f>
        <v>0.1111111111111111</v>
      </c>
      <c r="J65" s="107"/>
      <c r="K65" s="119"/>
      <c r="N65" s="69"/>
      <c r="O65" s="69"/>
      <c r="P65" s="43"/>
      <c r="Q65" s="43"/>
      <c r="R65" s="18"/>
    </row>
    <row r="66" spans="1:18" x14ac:dyDescent="0.25">
      <c r="A66" s="70" t="s">
        <v>25</v>
      </c>
      <c r="B66" s="70">
        <v>1</v>
      </c>
      <c r="C66" s="72">
        <f>B66/B72</f>
        <v>5.5555555555555552E-2</v>
      </c>
      <c r="D66" s="63"/>
      <c r="E66" s="63"/>
      <c r="F66" s="75" t="s">
        <v>25</v>
      </c>
      <c r="G66" s="71">
        <v>1</v>
      </c>
      <c r="H66" s="70">
        <f>G72/G66</f>
        <v>12</v>
      </c>
      <c r="I66" s="72">
        <f>H66/H72</f>
        <v>0.1111111111111111</v>
      </c>
      <c r="J66" s="107"/>
      <c r="K66" s="119"/>
      <c r="N66" s="69"/>
      <c r="O66" s="69"/>
      <c r="P66" s="43"/>
      <c r="Q66" s="43"/>
      <c r="R66" s="18"/>
    </row>
    <row r="67" spans="1:18" x14ac:dyDescent="0.25">
      <c r="A67" s="70" t="s">
        <v>26</v>
      </c>
      <c r="B67" s="70">
        <v>1</v>
      </c>
      <c r="C67" s="72">
        <f>B67/B72</f>
        <v>5.5555555555555552E-2</v>
      </c>
      <c r="D67" s="63"/>
      <c r="E67" s="63"/>
      <c r="F67" s="75" t="s">
        <v>26</v>
      </c>
      <c r="G67" s="71">
        <v>1</v>
      </c>
      <c r="H67" s="70">
        <f>G72/G67</f>
        <v>12</v>
      </c>
      <c r="I67" s="72">
        <f>H67/H72</f>
        <v>0.1111111111111111</v>
      </c>
      <c r="J67" s="107"/>
      <c r="K67" s="119"/>
      <c r="N67" s="69"/>
      <c r="O67" s="69"/>
      <c r="P67" s="43"/>
      <c r="Q67" s="43"/>
      <c r="R67" s="18"/>
    </row>
    <row r="68" spans="1:18" x14ac:dyDescent="0.25">
      <c r="A68" s="70" t="s">
        <v>27</v>
      </c>
      <c r="B68" s="70">
        <v>3</v>
      </c>
      <c r="C68" s="72">
        <f>B68/B72</f>
        <v>0.16666666666666666</v>
      </c>
      <c r="D68" s="63"/>
      <c r="E68" s="63"/>
      <c r="F68" s="75" t="s">
        <v>27</v>
      </c>
      <c r="G68" s="71">
        <v>1</v>
      </c>
      <c r="H68" s="70">
        <f>G72/G68</f>
        <v>12</v>
      </c>
      <c r="I68" s="72">
        <f>H68/H72</f>
        <v>0.1111111111111111</v>
      </c>
      <c r="J68" s="107"/>
      <c r="K68" s="119"/>
      <c r="N68" s="69"/>
      <c r="O68" s="69"/>
      <c r="P68" s="43"/>
      <c r="Q68" s="43"/>
      <c r="R68" s="18"/>
    </row>
    <row r="69" spans="1:18" x14ac:dyDescent="0.25">
      <c r="A69" s="70" t="s">
        <v>28</v>
      </c>
      <c r="B69" s="70">
        <v>1</v>
      </c>
      <c r="C69" s="72">
        <f>B69/B72</f>
        <v>5.5555555555555552E-2</v>
      </c>
      <c r="D69" s="63"/>
      <c r="E69" s="63"/>
      <c r="F69" s="75" t="s">
        <v>28</v>
      </c>
      <c r="G69" s="71">
        <v>2</v>
      </c>
      <c r="H69" s="70">
        <f>G72/G69</f>
        <v>6</v>
      </c>
      <c r="I69" s="72">
        <f>H69/H72</f>
        <v>5.5555555555555552E-2</v>
      </c>
      <c r="J69" s="107"/>
      <c r="K69" s="119"/>
      <c r="N69" s="63"/>
      <c r="O69" s="63"/>
      <c r="P69" s="18"/>
      <c r="Q69" s="18"/>
      <c r="R69" s="18"/>
    </row>
    <row r="70" spans="1:18" x14ac:dyDescent="0.25">
      <c r="A70" s="70" t="s">
        <v>29</v>
      </c>
      <c r="B70" s="70">
        <v>3</v>
      </c>
      <c r="C70" s="72">
        <f>B70/B72</f>
        <v>0.16666666666666666</v>
      </c>
      <c r="D70" s="63"/>
      <c r="E70" s="63"/>
      <c r="F70" s="75" t="s">
        <v>29</v>
      </c>
      <c r="G70" s="71">
        <v>1</v>
      </c>
      <c r="H70" s="70">
        <f>G72/G70</f>
        <v>12</v>
      </c>
      <c r="I70" s="72">
        <f>H70/H72</f>
        <v>0.1111111111111111</v>
      </c>
      <c r="J70" s="107"/>
      <c r="K70" s="119"/>
      <c r="N70" s="63"/>
      <c r="O70" s="63"/>
      <c r="P70" s="18"/>
      <c r="Q70" s="18"/>
      <c r="R70" s="18"/>
    </row>
    <row r="71" spans="1:18" x14ac:dyDescent="0.25">
      <c r="A71" s="70" t="s">
        <v>30</v>
      </c>
      <c r="B71" s="70">
        <v>3</v>
      </c>
      <c r="C71" s="72">
        <f>B71/B72</f>
        <v>0.16666666666666666</v>
      </c>
      <c r="D71" s="63"/>
      <c r="E71" s="63"/>
      <c r="F71" s="75" t="s">
        <v>30</v>
      </c>
      <c r="G71" s="71">
        <v>2</v>
      </c>
      <c r="H71" s="70">
        <f>G72/G71</f>
        <v>6</v>
      </c>
      <c r="I71" s="72">
        <f>H71/H72</f>
        <v>5.5555555555555552E-2</v>
      </c>
      <c r="J71" s="107"/>
      <c r="K71" s="119"/>
      <c r="N71" s="63"/>
      <c r="O71" s="63"/>
      <c r="P71" s="18"/>
      <c r="Q71" s="18"/>
      <c r="R71" s="18"/>
    </row>
    <row r="72" spans="1:18" x14ac:dyDescent="0.25">
      <c r="A72" s="70" t="s">
        <v>10</v>
      </c>
      <c r="B72" s="70">
        <f>B62+B63+B64+B65+B66+B67+B68+B69+B70+B71</f>
        <v>18</v>
      </c>
      <c r="C72" s="73">
        <v>100</v>
      </c>
      <c r="D72" s="63"/>
      <c r="E72" s="63"/>
      <c r="F72" s="75" t="s">
        <v>10</v>
      </c>
      <c r="G72" s="71">
        <f>G62+G63+G64+G65+G66+G67+G68+G69+G70+G71</f>
        <v>12</v>
      </c>
      <c r="H72" s="70">
        <f>H62+H63+H64+H65+H66+H67+H68+H69+H70+H71</f>
        <v>108</v>
      </c>
      <c r="I72" s="73">
        <v>100</v>
      </c>
      <c r="J72" s="107"/>
      <c r="K72" s="119"/>
      <c r="N72" s="63"/>
      <c r="O72" s="63"/>
      <c r="P72" s="18"/>
      <c r="Q72" s="18"/>
      <c r="R72" s="18"/>
    </row>
    <row r="73" spans="1:18" x14ac:dyDescent="0.25">
      <c r="D73" s="63"/>
      <c r="E73" s="63"/>
      <c r="J73" s="107"/>
      <c r="K73" s="119"/>
      <c r="N73" s="63"/>
      <c r="O73" s="63"/>
      <c r="P73" s="18"/>
      <c r="Q73" s="18"/>
      <c r="R73" s="18"/>
    </row>
    <row r="74" spans="1:18" x14ac:dyDescent="0.25">
      <c r="A74" s="65" t="s">
        <v>158</v>
      </c>
      <c r="B74" s="155" t="s">
        <v>12</v>
      </c>
      <c r="C74" s="156"/>
      <c r="D74" s="165"/>
      <c r="E74" s="63"/>
      <c r="F74" s="66" t="s">
        <v>48</v>
      </c>
      <c r="G74" s="155" t="s">
        <v>49</v>
      </c>
      <c r="H74" s="165"/>
      <c r="I74" s="65" t="s">
        <v>12</v>
      </c>
      <c r="J74" s="107"/>
      <c r="K74" s="119"/>
      <c r="N74" s="63"/>
      <c r="O74" s="63"/>
      <c r="P74" s="18"/>
      <c r="Q74" s="18"/>
      <c r="R74" s="18"/>
    </row>
    <row r="75" spans="1:18" x14ac:dyDescent="0.25">
      <c r="A75" s="70" t="s">
        <v>54</v>
      </c>
      <c r="B75" s="70" t="s">
        <v>31</v>
      </c>
      <c r="C75" s="75" t="s">
        <v>11</v>
      </c>
      <c r="D75" s="75" t="s">
        <v>9</v>
      </c>
      <c r="E75" s="63"/>
      <c r="F75" s="70" t="s">
        <v>54</v>
      </c>
      <c r="G75" s="70" t="s">
        <v>60</v>
      </c>
      <c r="H75" s="67" t="s">
        <v>11</v>
      </c>
      <c r="I75" s="67" t="s">
        <v>9</v>
      </c>
      <c r="J75" s="107"/>
      <c r="K75" s="119"/>
      <c r="N75" s="63"/>
      <c r="O75" s="63"/>
      <c r="P75" s="18"/>
      <c r="Q75" s="18"/>
      <c r="R75" s="18"/>
    </row>
    <row r="76" spans="1:18" x14ac:dyDescent="0.25">
      <c r="A76" s="70" t="s">
        <v>16</v>
      </c>
      <c r="B76" s="76">
        <v>1</v>
      </c>
      <c r="C76" s="76">
        <f>B86/B76</f>
        <v>21</v>
      </c>
      <c r="D76" s="77">
        <f>C76/C86</f>
        <v>0.18181818181818182</v>
      </c>
      <c r="E76" s="63"/>
      <c r="F76" s="75" t="s">
        <v>16</v>
      </c>
      <c r="G76" s="120">
        <f>1499694.66</f>
        <v>1499694.66</v>
      </c>
      <c r="H76" s="71">
        <f>G86/G76</f>
        <v>21.080469040277841</v>
      </c>
      <c r="I76" s="72">
        <f>H76/H86</f>
        <v>0.11924293953460667</v>
      </c>
      <c r="J76" s="63"/>
      <c r="K76" s="64"/>
      <c r="L76" s="63"/>
      <c r="M76" s="63"/>
      <c r="N76" s="63"/>
      <c r="O76" s="63"/>
      <c r="P76" s="18"/>
      <c r="Q76" s="18"/>
      <c r="R76" s="18"/>
    </row>
    <row r="77" spans="1:18" x14ac:dyDescent="0.25">
      <c r="A77" s="70" t="s">
        <v>15</v>
      </c>
      <c r="B77" s="76">
        <v>2</v>
      </c>
      <c r="C77" s="76">
        <f>B86/B77</f>
        <v>10.5</v>
      </c>
      <c r="D77" s="77">
        <f>C77/C86</f>
        <v>9.0909090909090912E-2</v>
      </c>
      <c r="E77" s="63"/>
      <c r="F77" s="75" t="s">
        <v>15</v>
      </c>
      <c r="G77" s="120">
        <f>4216037.78</f>
        <v>4216037.78</v>
      </c>
      <c r="H77" s="71">
        <f>G86/G77</f>
        <v>7.4985729492205833</v>
      </c>
      <c r="I77" s="72">
        <f>H77/H86</f>
        <v>4.2416128363715111E-2</v>
      </c>
      <c r="J77" s="63"/>
      <c r="K77" s="64"/>
      <c r="N77" s="63"/>
      <c r="O77" s="63"/>
      <c r="P77" s="18"/>
      <c r="Q77" s="18"/>
      <c r="R77" s="18"/>
    </row>
    <row r="78" spans="1:18" x14ac:dyDescent="0.25">
      <c r="A78" s="70" t="s">
        <v>17</v>
      </c>
      <c r="B78" s="76">
        <v>2</v>
      </c>
      <c r="C78" s="76">
        <f>B86/B78</f>
        <v>10.5</v>
      </c>
      <c r="D78" s="77">
        <f>C78/C86</f>
        <v>9.0909090909090912E-2</v>
      </c>
      <c r="E78" s="63"/>
      <c r="F78" s="75" t="s">
        <v>17</v>
      </c>
      <c r="G78" s="120">
        <v>3348800.22</v>
      </c>
      <c r="H78" s="71">
        <f>G86/G78</f>
        <v>9.4404756250284763</v>
      </c>
      <c r="I78" s="72">
        <f>H78/H86</f>
        <v>5.3400617509142573E-2</v>
      </c>
      <c r="J78" s="63"/>
      <c r="K78" s="64"/>
      <c r="N78" s="63"/>
      <c r="O78" s="63"/>
      <c r="P78" s="18"/>
      <c r="Q78" s="18"/>
      <c r="R78" s="18"/>
    </row>
    <row r="79" spans="1:18" x14ac:dyDescent="0.25">
      <c r="A79" s="70" t="s">
        <v>18</v>
      </c>
      <c r="B79" s="76">
        <v>3</v>
      </c>
      <c r="C79" s="76">
        <f>B86/B79</f>
        <v>7</v>
      </c>
      <c r="D79" s="77">
        <f>C79/C86</f>
        <v>6.0606060606060608E-2</v>
      </c>
      <c r="E79" s="63"/>
      <c r="F79" s="75" t="s">
        <v>18</v>
      </c>
      <c r="G79" s="120">
        <v>4173067.73</v>
      </c>
      <c r="H79" s="71">
        <f>G86/G79</f>
        <v>7.5757857038184238</v>
      </c>
      <c r="I79" s="72">
        <f>H79/H86</f>
        <v>4.2852886948650727E-2</v>
      </c>
      <c r="J79" s="63"/>
      <c r="K79" s="64"/>
      <c r="N79" s="63"/>
      <c r="O79" s="63"/>
      <c r="P79" s="18"/>
      <c r="Q79" s="18"/>
      <c r="R79" s="18"/>
    </row>
    <row r="80" spans="1:18" ht="30" customHeight="1" x14ac:dyDescent="0.25">
      <c r="A80" s="70" t="s">
        <v>25</v>
      </c>
      <c r="B80" s="76">
        <v>2</v>
      </c>
      <c r="C80" s="76">
        <f>B86/B80</f>
        <v>10.5</v>
      </c>
      <c r="D80" s="77">
        <f>C80/C86</f>
        <v>9.0909090909090912E-2</v>
      </c>
      <c r="E80" s="63"/>
      <c r="F80" s="75" t="s">
        <v>25</v>
      </c>
      <c r="G80" s="120">
        <f>987113.07</f>
        <v>987113.07</v>
      </c>
      <c r="H80" s="71">
        <f>G86/G80</f>
        <v>32.026996512162484</v>
      </c>
      <c r="I80" s="72">
        <f>H80/H86</f>
        <v>0.18116262979149136</v>
      </c>
      <c r="J80" s="63"/>
      <c r="K80" s="64"/>
      <c r="N80" s="63"/>
      <c r="O80" s="63"/>
      <c r="P80" s="18"/>
      <c r="Q80" s="18"/>
      <c r="R80" s="18"/>
    </row>
    <row r="81" spans="1:18" x14ac:dyDescent="0.25">
      <c r="A81" s="70" t="s">
        <v>26</v>
      </c>
      <c r="B81" s="76">
        <v>3</v>
      </c>
      <c r="C81" s="76">
        <f>B86/B81</f>
        <v>7</v>
      </c>
      <c r="D81" s="77">
        <f>C81/C86</f>
        <v>6.0606060606060608E-2</v>
      </c>
      <c r="E81" s="63"/>
      <c r="F81" s="75" t="s">
        <v>26</v>
      </c>
      <c r="G81" s="120">
        <f>2965350.28</f>
        <v>2965350.28</v>
      </c>
      <c r="H81" s="71">
        <f>G86/G81</f>
        <v>10.661225104914083</v>
      </c>
      <c r="I81" s="72">
        <f>H81/H86</f>
        <v>6.0305860278588246E-2</v>
      </c>
      <c r="J81" s="63"/>
      <c r="K81" s="64"/>
      <c r="N81" s="63"/>
      <c r="O81" s="63"/>
      <c r="P81" s="18"/>
      <c r="Q81" s="18"/>
      <c r="R81" s="18"/>
    </row>
    <row r="82" spans="1:18" x14ac:dyDescent="0.25">
      <c r="A82" s="70" t="s">
        <v>27</v>
      </c>
      <c r="B82" s="76">
        <v>2</v>
      </c>
      <c r="C82" s="76">
        <f>B86/B82</f>
        <v>10.5</v>
      </c>
      <c r="D82" s="77">
        <f>C82/C86</f>
        <v>9.0909090909090912E-2</v>
      </c>
      <c r="E82" s="63"/>
      <c r="F82" s="75" t="s">
        <v>27</v>
      </c>
      <c r="G82" s="120">
        <v>7393114.1399999997</v>
      </c>
      <c r="H82" s="71">
        <f>G86/G82</f>
        <v>4.2761772984070285</v>
      </c>
      <c r="I82" s="72">
        <f>H82/H86</f>
        <v>2.4188453779607481E-2</v>
      </c>
      <c r="J82" s="63"/>
      <c r="K82" s="64"/>
      <c r="N82" s="63"/>
      <c r="O82" s="63"/>
      <c r="P82" s="18"/>
      <c r="Q82" s="18"/>
      <c r="R82" s="18"/>
    </row>
    <row r="83" spans="1:18" x14ac:dyDescent="0.25">
      <c r="A83" s="70" t="s">
        <v>28</v>
      </c>
      <c r="B83" s="76">
        <v>3</v>
      </c>
      <c r="C83" s="76">
        <f>B86/B83</f>
        <v>7</v>
      </c>
      <c r="D83" s="77">
        <f>C83/C86</f>
        <v>6.0606060606060608E-2</v>
      </c>
      <c r="E83" s="63"/>
      <c r="F83" s="75" t="s">
        <v>28</v>
      </c>
      <c r="G83" s="120">
        <f>3579262.88</f>
        <v>3579262.88</v>
      </c>
      <c r="H83" s="71">
        <f>G86/G83</f>
        <v>8.832619427495084</v>
      </c>
      <c r="I83" s="72">
        <f>H83/H86</f>
        <v>4.9962242410859892E-2</v>
      </c>
      <c r="J83" s="63"/>
      <c r="K83" s="64"/>
      <c r="N83" s="63"/>
      <c r="O83" s="63"/>
      <c r="P83" s="18"/>
      <c r="Q83" s="18"/>
      <c r="R83" s="18"/>
    </row>
    <row r="84" spans="1:18" x14ac:dyDescent="0.25">
      <c r="A84" s="70" t="s">
        <v>29</v>
      </c>
      <c r="B84" s="76">
        <v>1</v>
      </c>
      <c r="C84" s="76">
        <f>B86/B84</f>
        <v>21</v>
      </c>
      <c r="D84" s="77">
        <f>C84/C86</f>
        <v>0.18181818181818182</v>
      </c>
      <c r="E84" s="63"/>
      <c r="F84" s="75" t="s">
        <v>29</v>
      </c>
      <c r="G84" s="120">
        <f>488437.67</f>
        <v>488437.67</v>
      </c>
      <c r="H84" s="71">
        <f>G86/G84</f>
        <v>64.72528388320255</v>
      </c>
      <c r="I84" s="72">
        <f>H84/H86</f>
        <v>0.3661224566539934</v>
      </c>
      <c r="J84" s="63"/>
      <c r="K84" s="64"/>
      <c r="N84" s="63"/>
      <c r="O84" s="63"/>
      <c r="P84" s="18"/>
      <c r="Q84" s="18"/>
      <c r="R84" s="18"/>
    </row>
    <row r="85" spans="1:18" x14ac:dyDescent="0.25">
      <c r="A85" s="70" t="s">
        <v>30</v>
      </c>
      <c r="B85" s="76">
        <v>2</v>
      </c>
      <c r="C85" s="76">
        <f>B86/B85</f>
        <v>10.5</v>
      </c>
      <c r="D85" s="77">
        <f>C85/C86</f>
        <v>9.0909090909090912E-2</v>
      </c>
      <c r="E85" s="63"/>
      <c r="F85" s="75" t="s">
        <v>30</v>
      </c>
      <c r="G85" s="120">
        <v>2963388.42</v>
      </c>
      <c r="H85" s="71">
        <f>G86/G85</f>
        <v>10.668283184423053</v>
      </c>
      <c r="I85" s="72">
        <f>H85/H86</f>
        <v>6.0345784729344563E-2</v>
      </c>
      <c r="J85" s="63"/>
      <c r="K85" s="64"/>
      <c r="N85" s="63"/>
      <c r="O85" s="63"/>
      <c r="P85" s="18"/>
      <c r="Q85" s="18"/>
      <c r="R85" s="18"/>
    </row>
    <row r="86" spans="1:18" x14ac:dyDescent="0.25">
      <c r="A86" s="70" t="s">
        <v>10</v>
      </c>
      <c r="B86" s="76">
        <f>B76+B77+B78+B79+B80+B81+B82+B83+B84+B85</f>
        <v>21</v>
      </c>
      <c r="C86" s="76">
        <f>C76+C77+C78+C79+C80+C81+C82+C83+C84+C85</f>
        <v>115.5</v>
      </c>
      <c r="D86" s="78">
        <v>100</v>
      </c>
      <c r="E86" s="63"/>
      <c r="F86" s="75" t="s">
        <v>10</v>
      </c>
      <c r="G86" s="71">
        <f>G76+G77+G78+G79+G80+G81+G82+G83+G84+G85</f>
        <v>31614266.850000001</v>
      </c>
      <c r="H86" s="71">
        <f>H76+H77+H78+H79+H80+H81+H82+H83+H84+H85</f>
        <v>176.7858887289496</v>
      </c>
      <c r="I86" s="73">
        <v>100</v>
      </c>
      <c r="J86" s="63"/>
      <c r="K86" s="64"/>
      <c r="N86" s="63"/>
      <c r="O86" s="63"/>
      <c r="P86" s="18"/>
      <c r="Q86" s="18"/>
      <c r="R86" s="18"/>
    </row>
    <row r="87" spans="1:18" x14ac:dyDescent="0.25">
      <c r="E87" s="63"/>
      <c r="F87" s="63"/>
      <c r="G87" s="63"/>
      <c r="H87" s="63"/>
      <c r="I87" s="63"/>
      <c r="J87" s="63"/>
      <c r="K87" s="64"/>
      <c r="N87" s="63"/>
      <c r="O87" s="63"/>
      <c r="P87" s="18"/>
      <c r="Q87" s="18"/>
      <c r="R87" s="18"/>
    </row>
    <row r="88" spans="1:18" x14ac:dyDescent="0.25">
      <c r="E88" s="63"/>
      <c r="F88" s="63"/>
      <c r="G88" s="63"/>
      <c r="H88" s="63"/>
      <c r="I88" s="63"/>
      <c r="J88" s="63"/>
      <c r="K88" s="64"/>
      <c r="N88" s="63"/>
      <c r="O88" s="63"/>
      <c r="P88" s="18"/>
      <c r="Q88" s="18"/>
      <c r="R88" s="18"/>
    </row>
    <row r="89" spans="1:18" x14ac:dyDescent="0.25">
      <c r="E89" s="63"/>
      <c r="F89" s="63"/>
      <c r="G89" s="63"/>
      <c r="H89" s="63"/>
      <c r="I89" s="63"/>
      <c r="J89" s="63"/>
      <c r="K89" s="64"/>
      <c r="N89" s="63"/>
      <c r="O89" s="63"/>
      <c r="P89" s="18"/>
      <c r="Q89" s="18"/>
      <c r="R89" s="18"/>
    </row>
    <row r="90" spans="1:18" x14ac:dyDescent="0.25">
      <c r="E90" s="63"/>
      <c r="F90" s="63"/>
      <c r="G90" s="63"/>
      <c r="H90" s="63"/>
      <c r="I90" s="63"/>
      <c r="J90" s="63"/>
      <c r="K90" s="64"/>
      <c r="L90" s="63"/>
      <c r="M90" s="63"/>
      <c r="N90" s="63"/>
      <c r="O90" s="63"/>
      <c r="P90" s="18"/>
      <c r="Q90" s="18"/>
      <c r="R90" s="18"/>
    </row>
    <row r="91" spans="1:18" x14ac:dyDescent="0.25">
      <c r="E91" s="63"/>
      <c r="F91" s="63"/>
      <c r="G91" s="63"/>
      <c r="H91" s="63"/>
      <c r="I91" s="63"/>
      <c r="J91" s="63"/>
      <c r="K91" s="64"/>
      <c r="L91" s="63"/>
      <c r="M91" s="63"/>
      <c r="N91" s="63"/>
      <c r="O91" s="63"/>
      <c r="P91" s="18"/>
      <c r="Q91" s="18"/>
      <c r="R91" s="18"/>
    </row>
    <row r="92" spans="1:18" x14ac:dyDescent="0.25">
      <c r="E92" s="63"/>
      <c r="F92" s="63"/>
      <c r="G92" s="63"/>
      <c r="H92" s="63"/>
      <c r="I92" s="63"/>
      <c r="J92" s="63"/>
      <c r="K92" s="64"/>
      <c r="L92" s="63"/>
      <c r="M92" s="63"/>
      <c r="N92" s="63"/>
      <c r="O92" s="63"/>
      <c r="P92" s="18"/>
      <c r="Q92" s="18"/>
      <c r="R92" s="18"/>
    </row>
    <row r="93" spans="1:18" x14ac:dyDescent="0.25">
      <c r="A93" s="63"/>
      <c r="B93" s="63"/>
      <c r="C93" s="63"/>
      <c r="D93" s="63"/>
      <c r="E93" s="63"/>
      <c r="F93" s="63"/>
      <c r="G93" s="63"/>
      <c r="H93" s="63"/>
      <c r="I93" s="63"/>
      <c r="J93" s="63"/>
      <c r="K93" s="64"/>
      <c r="L93" s="63"/>
      <c r="M93" s="63"/>
      <c r="N93" s="63"/>
      <c r="O93" s="63"/>
      <c r="P93" s="18"/>
      <c r="Q93" s="18"/>
      <c r="R93" s="18"/>
    </row>
    <row r="94" spans="1:18" x14ac:dyDescent="0.25">
      <c r="A94" s="103"/>
      <c r="B94" s="166"/>
      <c r="C94" s="166"/>
      <c r="D94" s="103"/>
      <c r="E94" s="63"/>
      <c r="F94" s="63"/>
      <c r="G94" s="63"/>
      <c r="H94" s="63"/>
      <c r="I94" s="63"/>
      <c r="J94" s="63"/>
      <c r="K94" s="64"/>
      <c r="L94" s="63"/>
      <c r="M94" s="63"/>
      <c r="N94" s="63"/>
      <c r="O94" s="63"/>
      <c r="P94" s="18"/>
      <c r="Q94" s="18"/>
      <c r="R94" s="18"/>
    </row>
    <row r="95" spans="1:18" x14ac:dyDescent="0.25">
      <c r="A95" s="107"/>
      <c r="B95" s="107"/>
      <c r="C95" s="103"/>
      <c r="D95" s="103"/>
      <c r="E95" s="63"/>
      <c r="F95" s="63"/>
      <c r="G95" s="63"/>
      <c r="H95" s="63"/>
      <c r="I95" s="63"/>
      <c r="J95" s="63"/>
      <c r="K95" s="64"/>
      <c r="L95" s="63"/>
      <c r="M95" s="63"/>
      <c r="N95" s="63"/>
      <c r="O95" s="63"/>
      <c r="P95" s="18"/>
      <c r="Q95" s="18"/>
      <c r="R95" s="18"/>
    </row>
    <row r="96" spans="1:18" x14ac:dyDescent="0.25">
      <c r="A96" s="107"/>
      <c r="B96" s="107"/>
      <c r="C96" s="108"/>
      <c r="D96" s="103"/>
      <c r="E96" s="63"/>
      <c r="F96" s="63"/>
      <c r="G96" s="63"/>
      <c r="H96" s="63"/>
      <c r="I96" s="63"/>
      <c r="J96" s="63"/>
      <c r="K96" s="64"/>
      <c r="L96" s="63"/>
      <c r="M96" s="63"/>
      <c r="N96" s="63"/>
      <c r="O96" s="63"/>
      <c r="P96" s="18"/>
      <c r="Q96" s="18"/>
      <c r="R96" s="18"/>
    </row>
    <row r="97" spans="1:18" x14ac:dyDescent="0.25">
      <c r="A97" s="107"/>
      <c r="B97" s="107"/>
      <c r="C97" s="108"/>
      <c r="D97" s="103"/>
      <c r="E97" s="63"/>
      <c r="F97" s="63"/>
      <c r="G97" s="63"/>
      <c r="H97" s="63"/>
      <c r="I97" s="63"/>
      <c r="J97" s="63"/>
      <c r="K97" s="64"/>
      <c r="L97" s="63"/>
      <c r="M97" s="63"/>
      <c r="N97" s="63"/>
      <c r="O97" s="63"/>
      <c r="P97" s="18"/>
      <c r="Q97" s="18"/>
      <c r="R97" s="18"/>
    </row>
    <row r="98" spans="1:18" x14ac:dyDescent="0.25">
      <c r="A98" s="107"/>
      <c r="B98" s="107"/>
      <c r="C98" s="108"/>
      <c r="D98" s="103"/>
      <c r="E98" s="63"/>
      <c r="F98" s="63"/>
      <c r="G98" s="63"/>
      <c r="H98" s="63"/>
      <c r="I98" s="63"/>
      <c r="J98" s="63"/>
      <c r="K98" s="64"/>
      <c r="L98" s="63"/>
      <c r="M98" s="63"/>
      <c r="N98" s="63"/>
      <c r="O98" s="63"/>
      <c r="P98" s="18"/>
      <c r="Q98" s="18"/>
      <c r="R98" s="18"/>
    </row>
    <row r="99" spans="1:18" x14ac:dyDescent="0.25">
      <c r="A99" s="109"/>
      <c r="B99" s="109"/>
      <c r="C99" s="110"/>
      <c r="D99" s="111"/>
      <c r="E99" s="18"/>
      <c r="F99" s="18"/>
      <c r="G99" s="18"/>
      <c r="H99" s="18"/>
      <c r="I99" s="18"/>
      <c r="J99" s="18"/>
      <c r="K99" s="17"/>
      <c r="L99" s="18"/>
      <c r="M99" s="18"/>
      <c r="N99" s="18"/>
      <c r="O99" s="18"/>
      <c r="P99" s="18"/>
      <c r="Q99" s="18"/>
      <c r="R99" s="18"/>
    </row>
    <row r="100" spans="1:18" x14ac:dyDescent="0.25">
      <c r="A100" s="112"/>
      <c r="B100" s="109"/>
      <c r="C100" s="110"/>
      <c r="D100" s="113"/>
      <c r="E100" s="8"/>
      <c r="F100" s="8"/>
      <c r="G100" s="8"/>
      <c r="H100" s="8"/>
      <c r="I100" s="8"/>
      <c r="J100" s="18"/>
      <c r="K100" s="16"/>
      <c r="L100" s="8"/>
      <c r="M100" s="8"/>
      <c r="N100" s="8"/>
    </row>
    <row r="101" spans="1:18" x14ac:dyDescent="0.25">
      <c r="A101" s="112"/>
      <c r="B101" s="109"/>
      <c r="C101" s="110"/>
      <c r="D101" s="113"/>
      <c r="E101" s="8"/>
      <c r="F101" s="8"/>
      <c r="G101" s="8"/>
      <c r="H101" s="8"/>
      <c r="I101" s="8"/>
      <c r="J101" s="18"/>
      <c r="K101" s="16"/>
      <c r="L101" s="8"/>
      <c r="M101" s="8"/>
      <c r="N101" s="8"/>
    </row>
    <row r="102" spans="1:18" x14ac:dyDescent="0.25">
      <c r="A102" s="112"/>
      <c r="B102" s="109"/>
      <c r="C102" s="110"/>
      <c r="D102" s="113"/>
      <c r="E102" s="8"/>
      <c r="F102" s="8"/>
      <c r="G102" s="8"/>
      <c r="H102" s="8"/>
      <c r="I102" s="8"/>
      <c r="J102" s="18"/>
      <c r="K102" s="16"/>
      <c r="L102" s="8"/>
      <c r="M102" s="8"/>
      <c r="N102" s="8"/>
    </row>
    <row r="103" spans="1:18" x14ac:dyDescent="0.25">
      <c r="A103" s="112"/>
      <c r="B103" s="109"/>
      <c r="C103" s="110"/>
      <c r="D103" s="113"/>
      <c r="E103" s="8"/>
      <c r="F103" s="8"/>
      <c r="G103" s="8"/>
      <c r="H103" s="8"/>
      <c r="I103" s="8"/>
      <c r="J103" s="18"/>
      <c r="K103" s="16"/>
      <c r="L103" s="8"/>
      <c r="M103" s="8"/>
      <c r="N103" s="8"/>
    </row>
    <row r="104" spans="1:18" x14ac:dyDescent="0.25">
      <c r="A104" s="112"/>
      <c r="B104" s="109"/>
      <c r="C104" s="110"/>
      <c r="D104" s="113"/>
      <c r="E104" s="8"/>
      <c r="F104" s="8"/>
      <c r="G104" s="8"/>
      <c r="H104" s="8"/>
      <c r="I104" s="8"/>
      <c r="J104" s="18"/>
      <c r="K104" s="16"/>
      <c r="L104" s="8"/>
      <c r="M104" s="8"/>
      <c r="N104" s="8"/>
    </row>
    <row r="105" spans="1:18" x14ac:dyDescent="0.25">
      <c r="A105" s="112"/>
      <c r="B105" s="109"/>
      <c r="C105" s="110"/>
      <c r="D105" s="113"/>
      <c r="E105" s="8"/>
      <c r="F105" s="8"/>
      <c r="G105" s="8"/>
      <c r="H105" s="8"/>
      <c r="I105" s="8"/>
      <c r="J105" s="18"/>
      <c r="K105" s="16"/>
      <c r="L105" s="8"/>
      <c r="M105" s="8"/>
      <c r="N105" s="8"/>
    </row>
    <row r="106" spans="1:18" x14ac:dyDescent="0.25">
      <c r="A106" s="112"/>
      <c r="B106" s="109"/>
      <c r="C106" s="114"/>
      <c r="D106" s="113"/>
      <c r="E106" s="8"/>
      <c r="F106" s="8"/>
      <c r="G106" s="8"/>
      <c r="H106" s="8"/>
      <c r="I106" s="8"/>
      <c r="J106" s="18"/>
      <c r="K106" s="16"/>
      <c r="L106" s="8"/>
      <c r="M106" s="8"/>
      <c r="N106" s="8"/>
    </row>
  </sheetData>
  <sortState ref="P6:P14">
    <sortCondition ref="P4"/>
  </sortState>
  <mergeCells count="16">
    <mergeCell ref="B94:C94"/>
    <mergeCell ref="B60:C60"/>
    <mergeCell ref="G74:H74"/>
    <mergeCell ref="B46:C46"/>
    <mergeCell ref="G60:I60"/>
    <mergeCell ref="P3:R3"/>
    <mergeCell ref="A5:K5"/>
    <mergeCell ref="B18:C18"/>
    <mergeCell ref="A32:C32"/>
    <mergeCell ref="B74:D74"/>
    <mergeCell ref="G46:H46"/>
    <mergeCell ref="A1:M1"/>
    <mergeCell ref="M3:M4"/>
    <mergeCell ref="G18:H18"/>
    <mergeCell ref="G32:I32"/>
    <mergeCell ref="L3:L4"/>
  </mergeCells>
  <pageMargins left="0.511811024" right="0.511811024" top="0.78740157499999996" bottom="0.78740157499999996" header="0.31496062000000002" footer="0.31496062000000002"/>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opLeftCell="A6" zoomScale="90" zoomScaleNormal="90" workbookViewId="0">
      <selection activeCell="A4" sqref="A4:D9"/>
    </sheetView>
  </sheetViews>
  <sheetFormatPr defaultRowHeight="15" x14ac:dyDescent="0.25"/>
  <cols>
    <col min="1" max="1" width="36.140625" style="19" customWidth="1"/>
    <col min="2" max="2" width="28.85546875" style="19" customWidth="1"/>
    <col min="3" max="3" width="84.42578125" style="20" customWidth="1"/>
    <col min="4" max="4" width="34.28515625" style="19" customWidth="1"/>
  </cols>
  <sheetData>
    <row r="1" spans="1:4" ht="18.75" customHeight="1" x14ac:dyDescent="0.25">
      <c r="A1" s="171" t="s">
        <v>20</v>
      </c>
      <c r="B1" s="170" t="s">
        <v>181</v>
      </c>
      <c r="C1" s="170"/>
      <c r="D1" s="170"/>
    </row>
    <row r="2" spans="1:4" ht="15" customHeight="1" x14ac:dyDescent="0.25">
      <c r="A2" s="172"/>
      <c r="B2" s="170"/>
      <c r="C2" s="170"/>
      <c r="D2" s="170"/>
    </row>
    <row r="3" spans="1:4" ht="15" customHeight="1" x14ac:dyDescent="0.3">
      <c r="A3" s="147"/>
      <c r="B3" s="148"/>
      <c r="C3" s="148"/>
      <c r="D3" s="148"/>
    </row>
    <row r="4" spans="1:4" ht="15" customHeight="1" x14ac:dyDescent="0.25">
      <c r="A4" s="192" t="s">
        <v>8</v>
      </c>
      <c r="B4" s="192" t="s">
        <v>21</v>
      </c>
      <c r="C4" s="192" t="s">
        <v>22</v>
      </c>
      <c r="D4" s="192" t="s">
        <v>23</v>
      </c>
    </row>
    <row r="5" spans="1:4" ht="133.5" customHeight="1" x14ac:dyDescent="0.25">
      <c r="A5" s="167" t="s">
        <v>71</v>
      </c>
      <c r="B5" s="122" t="s">
        <v>68</v>
      </c>
      <c r="C5" s="40" t="s">
        <v>179</v>
      </c>
      <c r="D5" s="41" t="s">
        <v>13</v>
      </c>
    </row>
    <row r="6" spans="1:4" ht="233.25" customHeight="1" x14ac:dyDescent="0.25">
      <c r="A6" s="167"/>
      <c r="B6" s="123" t="s">
        <v>69</v>
      </c>
      <c r="C6" s="140" t="s">
        <v>192</v>
      </c>
      <c r="D6" s="24" t="s">
        <v>12</v>
      </c>
    </row>
    <row r="7" spans="1:4" ht="15" customHeight="1" thickBot="1" x14ac:dyDescent="0.3">
      <c r="B7" s="25"/>
      <c r="C7" s="26"/>
      <c r="D7" s="27"/>
    </row>
    <row r="8" spans="1:4" ht="111" customHeight="1" x14ac:dyDescent="0.25">
      <c r="A8" s="168" t="s">
        <v>72</v>
      </c>
      <c r="B8" s="21" t="s">
        <v>70</v>
      </c>
      <c r="C8" s="141" t="s">
        <v>183</v>
      </c>
      <c r="D8" s="22" t="s">
        <v>13</v>
      </c>
    </row>
    <row r="9" spans="1:4" ht="126.75" customHeight="1" x14ac:dyDescent="0.25">
      <c r="A9" s="169"/>
      <c r="B9" s="23" t="s">
        <v>73</v>
      </c>
      <c r="C9" s="140" t="s">
        <v>184</v>
      </c>
      <c r="D9" s="24" t="s">
        <v>13</v>
      </c>
    </row>
    <row r="10" spans="1:4" ht="15" customHeight="1" thickBot="1" x14ac:dyDescent="0.3">
      <c r="B10" s="28"/>
      <c r="C10" s="29"/>
      <c r="D10" s="27"/>
    </row>
    <row r="11" spans="1:4" ht="93.75" customHeight="1" x14ac:dyDescent="0.25">
      <c r="A11" s="100" t="s">
        <v>75</v>
      </c>
      <c r="B11" s="21" t="s">
        <v>74</v>
      </c>
      <c r="C11" s="141" t="s">
        <v>171</v>
      </c>
      <c r="D11" s="22" t="s">
        <v>12</v>
      </c>
    </row>
    <row r="12" spans="1:4" ht="15" customHeight="1" thickBot="1" x14ac:dyDescent="0.3">
      <c r="B12" s="28"/>
      <c r="C12" s="26"/>
      <c r="D12" s="27"/>
    </row>
    <row r="13" spans="1:4" s="1" customFormat="1" ht="147" customHeight="1" x14ac:dyDescent="0.25">
      <c r="A13" s="99" t="s">
        <v>83</v>
      </c>
      <c r="B13" s="30" t="s">
        <v>76</v>
      </c>
      <c r="C13" s="143" t="s">
        <v>77</v>
      </c>
      <c r="D13" s="22" t="s">
        <v>13</v>
      </c>
    </row>
    <row r="14" spans="1:4" ht="15" customHeight="1" thickBot="1" x14ac:dyDescent="0.3">
      <c r="B14" s="31"/>
      <c r="C14" s="29"/>
      <c r="D14" s="27"/>
    </row>
    <row r="15" spans="1:4" ht="89.25" x14ac:dyDescent="0.25">
      <c r="A15" s="167" t="s">
        <v>82</v>
      </c>
      <c r="B15" s="124" t="s">
        <v>78</v>
      </c>
      <c r="C15" s="141" t="s">
        <v>157</v>
      </c>
      <c r="D15" s="22" t="s">
        <v>12</v>
      </c>
    </row>
    <row r="16" spans="1:4" ht="51.75" thickBot="1" x14ac:dyDescent="0.3">
      <c r="A16" s="167"/>
      <c r="B16" s="125" t="s">
        <v>79</v>
      </c>
      <c r="C16" s="142" t="s">
        <v>176</v>
      </c>
      <c r="D16" s="32" t="s">
        <v>13</v>
      </c>
    </row>
    <row r="17" spans="1:4" ht="51.75" thickBot="1" x14ac:dyDescent="0.3">
      <c r="A17" s="167"/>
      <c r="B17" s="125" t="s">
        <v>80</v>
      </c>
      <c r="C17" s="142" t="s">
        <v>178</v>
      </c>
      <c r="D17" s="32" t="s">
        <v>12</v>
      </c>
    </row>
    <row r="18" spans="1:4" ht="50.25" customHeight="1" thickBot="1" x14ac:dyDescent="0.3">
      <c r="A18" s="167"/>
      <c r="B18" s="125" t="s">
        <v>81</v>
      </c>
      <c r="C18" s="142" t="s">
        <v>24</v>
      </c>
      <c r="D18" s="32" t="s">
        <v>12</v>
      </c>
    </row>
    <row r="23" spans="1:4" x14ac:dyDescent="0.25">
      <c r="B23" s="33"/>
    </row>
  </sheetData>
  <mergeCells count="5">
    <mergeCell ref="A5:A6"/>
    <mergeCell ref="A8:A9"/>
    <mergeCell ref="A15:A18"/>
    <mergeCell ref="B1:D2"/>
    <mergeCell ref="A1:A2"/>
  </mergeCells>
  <pageMargins left="0.511811024" right="0.511811024" top="0.78740157499999996" bottom="0.78740157499999996" header="0.31496062000000002" footer="0.31496062000000002"/>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workbookViewId="0">
      <selection activeCell="B12" sqref="B12"/>
    </sheetView>
  </sheetViews>
  <sheetFormatPr defaultRowHeight="15" x14ac:dyDescent="0.25"/>
  <cols>
    <col min="1" max="1" width="11.42578125" style="16" bestFit="1" customWidth="1"/>
    <col min="2" max="2" width="95" style="16" bestFit="1" customWidth="1"/>
  </cols>
  <sheetData>
    <row r="1" spans="1:2" x14ac:dyDescent="0.25">
      <c r="A1" s="173" t="s">
        <v>43</v>
      </c>
      <c r="B1" s="173"/>
    </row>
    <row r="2" spans="1:2" x14ac:dyDescent="0.25">
      <c r="A2" s="9"/>
      <c r="B2" s="10" t="s">
        <v>36</v>
      </c>
    </row>
    <row r="3" spans="1:2" x14ac:dyDescent="0.25">
      <c r="A3" s="11" t="s">
        <v>32</v>
      </c>
      <c r="B3" s="12" t="s">
        <v>66</v>
      </c>
    </row>
    <row r="4" spans="1:2" x14ac:dyDescent="0.25">
      <c r="A4" s="14">
        <v>5</v>
      </c>
      <c r="B4" s="35" t="s">
        <v>84</v>
      </c>
    </row>
    <row r="5" spans="1:2" x14ac:dyDescent="0.25">
      <c r="A5" s="14">
        <v>4</v>
      </c>
      <c r="B5" s="35" t="s">
        <v>85</v>
      </c>
    </row>
    <row r="6" spans="1:2" x14ac:dyDescent="0.25">
      <c r="A6" s="14">
        <v>3</v>
      </c>
      <c r="B6" s="35" t="s">
        <v>86</v>
      </c>
    </row>
    <row r="7" spans="1:2" x14ac:dyDescent="0.25">
      <c r="A7" s="14">
        <v>2</v>
      </c>
      <c r="B7" s="35" t="s">
        <v>87</v>
      </c>
    </row>
    <row r="8" spans="1:2" x14ac:dyDescent="0.25">
      <c r="A8" s="14">
        <v>1</v>
      </c>
      <c r="B8" s="35" t="s">
        <v>88</v>
      </c>
    </row>
    <row r="9" spans="1:2" x14ac:dyDescent="0.25">
      <c r="A9" s="11" t="s">
        <v>32</v>
      </c>
      <c r="B9" s="12" t="s">
        <v>67</v>
      </c>
    </row>
    <row r="10" spans="1:2" x14ac:dyDescent="0.25">
      <c r="A10" s="14">
        <v>3</v>
      </c>
      <c r="B10" s="35" t="s">
        <v>33</v>
      </c>
    </row>
    <row r="11" spans="1:2" x14ac:dyDescent="0.25">
      <c r="A11" s="14">
        <v>2</v>
      </c>
      <c r="B11" s="35" t="s">
        <v>34</v>
      </c>
    </row>
    <row r="12" spans="1:2" x14ac:dyDescent="0.25">
      <c r="A12" s="14">
        <v>1</v>
      </c>
      <c r="B12" s="35" t="s">
        <v>35</v>
      </c>
    </row>
    <row r="13" spans="1:2" x14ac:dyDescent="0.25">
      <c r="A13" s="15"/>
      <c r="B13" s="10" t="s">
        <v>38</v>
      </c>
    </row>
    <row r="14" spans="1:2" x14ac:dyDescent="0.25">
      <c r="A14" s="11" t="s">
        <v>32</v>
      </c>
      <c r="B14" s="12" t="s">
        <v>122</v>
      </c>
    </row>
    <row r="15" spans="1:2" x14ac:dyDescent="0.25">
      <c r="A15" s="13">
        <v>3</v>
      </c>
      <c r="B15" s="35" t="s">
        <v>45</v>
      </c>
    </row>
    <row r="16" spans="1:2" ht="24.75" x14ac:dyDescent="0.25">
      <c r="A16" s="13">
        <v>2</v>
      </c>
      <c r="B16" s="35" t="s">
        <v>46</v>
      </c>
    </row>
    <row r="17" spans="1:2" x14ac:dyDescent="0.25">
      <c r="A17" s="13">
        <v>1</v>
      </c>
      <c r="B17" s="35" t="s">
        <v>47</v>
      </c>
    </row>
    <row r="18" spans="1:2" x14ac:dyDescent="0.25">
      <c r="A18" s="11" t="s">
        <v>32</v>
      </c>
      <c r="B18" s="12" t="s">
        <v>124</v>
      </c>
    </row>
    <row r="19" spans="1:2" x14ac:dyDescent="0.25">
      <c r="A19" s="14">
        <v>3</v>
      </c>
      <c r="B19" s="35" t="s">
        <v>144</v>
      </c>
    </row>
    <row r="20" spans="1:2" x14ac:dyDescent="0.25">
      <c r="A20" s="14">
        <v>2</v>
      </c>
      <c r="B20" s="35" t="s">
        <v>145</v>
      </c>
    </row>
    <row r="21" spans="1:2" x14ac:dyDescent="0.25">
      <c r="A21" s="14">
        <v>1</v>
      </c>
      <c r="B21" s="35" t="s">
        <v>146</v>
      </c>
    </row>
    <row r="22" spans="1:2" x14ac:dyDescent="0.25">
      <c r="A22" s="15"/>
      <c r="B22" s="10" t="s">
        <v>37</v>
      </c>
    </row>
    <row r="23" spans="1:2" x14ac:dyDescent="0.25">
      <c r="A23" s="11" t="s">
        <v>32</v>
      </c>
      <c r="B23" s="12" t="s">
        <v>123</v>
      </c>
    </row>
    <row r="24" spans="1:2" x14ac:dyDescent="0.25">
      <c r="A24" s="13">
        <v>3</v>
      </c>
      <c r="B24" s="35" t="s">
        <v>172</v>
      </c>
    </row>
    <row r="25" spans="1:2" x14ac:dyDescent="0.25">
      <c r="A25" s="13">
        <v>2</v>
      </c>
      <c r="B25" s="35" t="s">
        <v>39</v>
      </c>
    </row>
    <row r="26" spans="1:2" x14ac:dyDescent="0.25">
      <c r="A26" s="13">
        <v>1</v>
      </c>
      <c r="B26" s="35" t="s">
        <v>40</v>
      </c>
    </row>
    <row r="27" spans="1:2" x14ac:dyDescent="0.25">
      <c r="A27" s="15"/>
      <c r="B27" s="10" t="s">
        <v>41</v>
      </c>
    </row>
    <row r="28" spans="1:2" x14ac:dyDescent="0.25">
      <c r="A28" s="11" t="s">
        <v>32</v>
      </c>
      <c r="B28" s="12" t="s">
        <v>125</v>
      </c>
    </row>
    <row r="29" spans="1:2" ht="24.75" x14ac:dyDescent="0.25">
      <c r="A29" s="13">
        <v>3</v>
      </c>
      <c r="B29" s="145" t="s">
        <v>126</v>
      </c>
    </row>
    <row r="30" spans="1:2" x14ac:dyDescent="0.25">
      <c r="A30" s="13">
        <v>2</v>
      </c>
      <c r="B30" s="35" t="s">
        <v>150</v>
      </c>
    </row>
    <row r="31" spans="1:2" x14ac:dyDescent="0.25">
      <c r="A31" s="13">
        <v>1</v>
      </c>
      <c r="B31" s="35" t="s">
        <v>151</v>
      </c>
    </row>
    <row r="32" spans="1:2" x14ac:dyDescent="0.25">
      <c r="A32" s="15"/>
      <c r="B32" s="10" t="s">
        <v>42</v>
      </c>
    </row>
    <row r="33" spans="1:2" x14ac:dyDescent="0.25">
      <c r="A33" s="11" t="s">
        <v>32</v>
      </c>
      <c r="B33" s="12" t="s">
        <v>127</v>
      </c>
    </row>
    <row r="34" spans="1:2" x14ac:dyDescent="0.25">
      <c r="A34" s="13">
        <v>5</v>
      </c>
      <c r="B34" s="35" t="s">
        <v>55</v>
      </c>
    </row>
    <row r="35" spans="1:2" x14ac:dyDescent="0.25">
      <c r="A35" s="13">
        <v>4</v>
      </c>
      <c r="B35" s="35" t="s">
        <v>152</v>
      </c>
    </row>
    <row r="36" spans="1:2" x14ac:dyDescent="0.25">
      <c r="A36" s="13">
        <v>3</v>
      </c>
      <c r="B36" s="35" t="s">
        <v>153</v>
      </c>
    </row>
    <row r="37" spans="1:2" x14ac:dyDescent="0.25">
      <c r="A37" s="13">
        <v>2</v>
      </c>
      <c r="B37" s="35" t="s">
        <v>154</v>
      </c>
    </row>
    <row r="38" spans="1:2" x14ac:dyDescent="0.25">
      <c r="A38" s="13">
        <v>1</v>
      </c>
      <c r="B38" s="35" t="s">
        <v>56</v>
      </c>
    </row>
    <row r="39" spans="1:2" x14ac:dyDescent="0.25">
      <c r="A39" s="11" t="s">
        <v>32</v>
      </c>
      <c r="B39" s="12" t="s">
        <v>128</v>
      </c>
    </row>
    <row r="40" spans="1:2" x14ac:dyDescent="0.25">
      <c r="A40" s="14">
        <v>3</v>
      </c>
      <c r="B40" s="35" t="s">
        <v>59</v>
      </c>
    </row>
    <row r="41" spans="1:2" x14ac:dyDescent="0.25">
      <c r="A41" s="14">
        <v>2</v>
      </c>
      <c r="B41" s="35" t="s">
        <v>58</v>
      </c>
    </row>
    <row r="42" spans="1:2" x14ac:dyDescent="0.25">
      <c r="A42" s="14">
        <v>1</v>
      </c>
      <c r="B42" s="35" t="s">
        <v>57</v>
      </c>
    </row>
    <row r="43" spans="1:2" x14ac:dyDescent="0.25">
      <c r="A43" s="11" t="s">
        <v>32</v>
      </c>
      <c r="B43" s="12" t="s">
        <v>129</v>
      </c>
    </row>
    <row r="44" spans="1:2" x14ac:dyDescent="0.25">
      <c r="A44" s="14">
        <v>2</v>
      </c>
      <c r="B44" s="35" t="s">
        <v>61</v>
      </c>
    </row>
    <row r="45" spans="1:2" x14ac:dyDescent="0.25">
      <c r="A45" s="14">
        <v>1</v>
      </c>
      <c r="B45" s="35" t="s">
        <v>62</v>
      </c>
    </row>
    <row r="46" spans="1:2" x14ac:dyDescent="0.25">
      <c r="A46" s="11" t="s">
        <v>32</v>
      </c>
      <c r="B46" s="12" t="s">
        <v>130</v>
      </c>
    </row>
    <row r="47" spans="1:2" ht="24" x14ac:dyDescent="0.25">
      <c r="A47" s="14" t="s">
        <v>44</v>
      </c>
      <c r="B47" s="79" t="s">
        <v>177</v>
      </c>
    </row>
  </sheetData>
  <mergeCells count="1">
    <mergeCell ref="A1:B1"/>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91"/>
  <sheetViews>
    <sheetView topLeftCell="A8" workbookViewId="0">
      <selection activeCell="H34" sqref="H34"/>
    </sheetView>
  </sheetViews>
  <sheetFormatPr defaultRowHeight="15" x14ac:dyDescent="0.25"/>
  <cols>
    <col min="2" max="2" width="16.5703125" bestFit="1" customWidth="1"/>
    <col min="3" max="6" width="16.5703125" customWidth="1"/>
    <col min="7" max="8" width="13.7109375" customWidth="1"/>
    <col min="9" max="10" width="15.42578125" customWidth="1"/>
    <col min="13" max="13" width="20.42578125" customWidth="1"/>
    <col min="14" max="14" width="14.5703125" customWidth="1"/>
    <col min="15" max="15" width="24.140625" customWidth="1"/>
    <col min="16" max="16" width="15.28515625" customWidth="1"/>
    <col min="17" max="17" width="13.140625" customWidth="1"/>
    <col min="18" max="18" width="11.85546875" customWidth="1"/>
    <col min="19" max="19" width="12.28515625" customWidth="1"/>
    <col min="20" max="20" width="14.85546875" customWidth="1"/>
  </cols>
  <sheetData>
    <row r="2" spans="2:20" ht="22.5" customHeight="1" x14ac:dyDescent="0.25">
      <c r="B2" s="185" t="s">
        <v>95</v>
      </c>
      <c r="C2" s="186"/>
      <c r="D2" s="186"/>
      <c r="E2" s="186"/>
      <c r="F2" s="187"/>
      <c r="G2" s="174" t="s">
        <v>13</v>
      </c>
      <c r="H2" s="174"/>
      <c r="I2" s="174"/>
      <c r="J2" s="106"/>
      <c r="M2" s="174" t="s">
        <v>109</v>
      </c>
      <c r="N2" s="174"/>
      <c r="O2" s="174"/>
      <c r="P2" s="174"/>
      <c r="Q2" s="175" t="s">
        <v>19</v>
      </c>
      <c r="R2" s="175"/>
      <c r="S2" s="175"/>
      <c r="T2" s="98" t="s">
        <v>12</v>
      </c>
    </row>
    <row r="3" spans="2:20" ht="67.5" x14ac:dyDescent="0.25">
      <c r="B3" s="101" t="s">
        <v>54</v>
      </c>
      <c r="C3" s="193" t="s">
        <v>190</v>
      </c>
      <c r="D3" s="193" t="s">
        <v>191</v>
      </c>
      <c r="E3" s="126" t="s">
        <v>188</v>
      </c>
      <c r="F3" s="126" t="s">
        <v>189</v>
      </c>
      <c r="G3" s="126" t="s">
        <v>147</v>
      </c>
      <c r="H3" s="134" t="s">
        <v>31</v>
      </c>
      <c r="I3" s="134" t="s">
        <v>9</v>
      </c>
      <c r="J3" s="130"/>
      <c r="M3" s="70" t="s">
        <v>54</v>
      </c>
      <c r="N3" s="117" t="s">
        <v>106</v>
      </c>
      <c r="O3" s="117" t="s">
        <v>107</v>
      </c>
      <c r="P3" s="117" t="s">
        <v>108</v>
      </c>
      <c r="Q3" s="117" t="s">
        <v>185</v>
      </c>
      <c r="R3" s="70" t="s">
        <v>31</v>
      </c>
      <c r="S3" s="75" t="s">
        <v>11</v>
      </c>
      <c r="T3" s="75" t="s">
        <v>9</v>
      </c>
    </row>
    <row r="4" spans="2:20" x14ac:dyDescent="0.25">
      <c r="B4" s="70" t="s">
        <v>16</v>
      </c>
      <c r="C4" s="135">
        <v>7480.27</v>
      </c>
      <c r="D4" s="133">
        <v>97.86</v>
      </c>
      <c r="E4" s="135">
        <v>7644.05</v>
      </c>
      <c r="F4" s="120">
        <v>8.3000000000000007</v>
      </c>
      <c r="G4" s="133" t="s">
        <v>148</v>
      </c>
      <c r="H4" s="120">
        <v>4</v>
      </c>
      <c r="I4" s="136">
        <f>H4/H14</f>
        <v>0.14814814814814814</v>
      </c>
      <c r="J4" s="105"/>
      <c r="M4" s="70" t="s">
        <v>16</v>
      </c>
      <c r="N4" s="67" t="s">
        <v>142</v>
      </c>
      <c r="O4" s="67" t="s">
        <v>142</v>
      </c>
      <c r="P4" s="67" t="s">
        <v>142</v>
      </c>
      <c r="Q4" s="67" t="s">
        <v>173</v>
      </c>
      <c r="R4" s="76">
        <v>1</v>
      </c>
      <c r="S4" s="76">
        <f>R14/R4</f>
        <v>21</v>
      </c>
      <c r="T4" s="77">
        <f>S4/S14</f>
        <v>0.18181818181818182</v>
      </c>
    </row>
    <row r="5" spans="2:20" x14ac:dyDescent="0.25">
      <c r="B5" s="70" t="s">
        <v>15</v>
      </c>
      <c r="C5" s="135">
        <v>8889.8799999999992</v>
      </c>
      <c r="D5" s="133">
        <v>76.12</v>
      </c>
      <c r="E5" s="135">
        <v>11679.06</v>
      </c>
      <c r="F5" s="120">
        <v>9.7100000000000009</v>
      </c>
      <c r="G5" s="133" t="s">
        <v>148</v>
      </c>
      <c r="H5" s="120">
        <v>4</v>
      </c>
      <c r="I5" s="136">
        <f>H5/H14</f>
        <v>0.14814814814814814</v>
      </c>
      <c r="J5" s="105"/>
      <c r="M5" s="70" t="s">
        <v>15</v>
      </c>
      <c r="N5" s="67" t="s">
        <v>141</v>
      </c>
      <c r="O5" s="67" t="s">
        <v>142</v>
      </c>
      <c r="P5" s="67" t="s">
        <v>141</v>
      </c>
      <c r="Q5" s="67" t="s">
        <v>174</v>
      </c>
      <c r="R5" s="76">
        <v>2</v>
      </c>
      <c r="S5" s="76">
        <f>R14/R5</f>
        <v>10.5</v>
      </c>
      <c r="T5" s="77">
        <f>S5/S14</f>
        <v>9.0909090909090912E-2</v>
      </c>
    </row>
    <row r="6" spans="2:20" x14ac:dyDescent="0.25">
      <c r="B6" s="70" t="s">
        <v>17</v>
      </c>
      <c r="C6" s="135">
        <v>15294.02</v>
      </c>
      <c r="D6" s="133">
        <v>98.16</v>
      </c>
      <c r="E6" s="135">
        <v>15581.26</v>
      </c>
      <c r="F6" s="120">
        <v>12.4</v>
      </c>
      <c r="G6" s="133" t="s">
        <v>148</v>
      </c>
      <c r="H6" s="120">
        <v>5</v>
      </c>
      <c r="I6" s="136">
        <f>H6/H14</f>
        <v>0.18518518518518517</v>
      </c>
      <c r="J6" s="105"/>
      <c r="M6" s="70" t="s">
        <v>17</v>
      </c>
      <c r="N6" s="67" t="s">
        <v>141</v>
      </c>
      <c r="O6" s="67" t="s">
        <v>142</v>
      </c>
      <c r="P6" s="67" t="s">
        <v>141</v>
      </c>
      <c r="Q6" s="67" t="s">
        <v>174</v>
      </c>
      <c r="R6" s="76">
        <v>2</v>
      </c>
      <c r="S6" s="76">
        <f>R14/R6</f>
        <v>10.5</v>
      </c>
      <c r="T6" s="77">
        <f>S6/S14</f>
        <v>9.0909090909090912E-2</v>
      </c>
    </row>
    <row r="7" spans="2:20" x14ac:dyDescent="0.25">
      <c r="B7" s="70" t="s">
        <v>18</v>
      </c>
      <c r="C7" s="135">
        <v>0</v>
      </c>
      <c r="D7" s="120">
        <v>0</v>
      </c>
      <c r="E7" s="135">
        <v>0</v>
      </c>
      <c r="F7" s="120">
        <v>0</v>
      </c>
      <c r="G7" s="133"/>
      <c r="H7" s="120">
        <v>1</v>
      </c>
      <c r="I7" s="136">
        <f>H7/H14</f>
        <v>3.7037037037037035E-2</v>
      </c>
      <c r="J7" s="105"/>
      <c r="M7" s="70" t="s">
        <v>18</v>
      </c>
      <c r="N7" s="67" t="s">
        <v>141</v>
      </c>
      <c r="O7" s="67" t="s">
        <v>141</v>
      </c>
      <c r="P7" s="67" t="s">
        <v>141</v>
      </c>
      <c r="Q7" s="67" t="s">
        <v>175</v>
      </c>
      <c r="R7" s="76">
        <v>3</v>
      </c>
      <c r="S7" s="76">
        <f>R14/R7</f>
        <v>7</v>
      </c>
      <c r="T7" s="77">
        <f>S7/S14</f>
        <v>6.0606060606060608E-2</v>
      </c>
    </row>
    <row r="8" spans="2:20" x14ac:dyDescent="0.25">
      <c r="B8" s="70" t="s">
        <v>25</v>
      </c>
      <c r="C8" s="135">
        <v>0</v>
      </c>
      <c r="D8" s="120">
        <v>0</v>
      </c>
      <c r="E8" s="135">
        <v>0</v>
      </c>
      <c r="F8" s="120">
        <v>0</v>
      </c>
      <c r="G8" s="133"/>
      <c r="H8" s="120">
        <v>1</v>
      </c>
      <c r="I8" s="136">
        <f>H8/H14</f>
        <v>3.7037037037037035E-2</v>
      </c>
      <c r="J8" s="105"/>
      <c r="M8" s="70" t="s">
        <v>25</v>
      </c>
      <c r="N8" s="67" t="s">
        <v>141</v>
      </c>
      <c r="O8" s="67" t="s">
        <v>142</v>
      </c>
      <c r="P8" s="67" t="s">
        <v>141</v>
      </c>
      <c r="Q8" s="67" t="s">
        <v>174</v>
      </c>
      <c r="R8" s="76">
        <v>2</v>
      </c>
      <c r="S8" s="76">
        <f>R14/R8</f>
        <v>10.5</v>
      </c>
      <c r="T8" s="77">
        <f>S8/S14</f>
        <v>9.0909090909090912E-2</v>
      </c>
    </row>
    <row r="9" spans="2:20" x14ac:dyDescent="0.25">
      <c r="B9" s="70" t="s">
        <v>26</v>
      </c>
      <c r="C9" s="135">
        <v>0</v>
      </c>
      <c r="D9" s="120">
        <v>0</v>
      </c>
      <c r="E9" s="135">
        <v>0</v>
      </c>
      <c r="F9" s="120">
        <v>0</v>
      </c>
      <c r="G9" s="133"/>
      <c r="H9" s="120">
        <v>1</v>
      </c>
      <c r="I9" s="136">
        <f>H9/H14</f>
        <v>3.7037037037037035E-2</v>
      </c>
      <c r="J9" s="105"/>
      <c r="M9" s="70" t="s">
        <v>26</v>
      </c>
      <c r="N9" s="67" t="s">
        <v>141</v>
      </c>
      <c r="O9" s="67" t="s">
        <v>141</v>
      </c>
      <c r="P9" s="67" t="s">
        <v>141</v>
      </c>
      <c r="Q9" s="67" t="s">
        <v>175</v>
      </c>
      <c r="R9" s="76">
        <v>3</v>
      </c>
      <c r="S9" s="76">
        <f>R14/R9</f>
        <v>7</v>
      </c>
      <c r="T9" s="77">
        <f>S9/S14</f>
        <v>6.0606060606060608E-2</v>
      </c>
    </row>
    <row r="10" spans="2:20" x14ac:dyDescent="0.25">
      <c r="B10" s="70" t="s">
        <v>27</v>
      </c>
      <c r="C10" s="135">
        <v>12034.34</v>
      </c>
      <c r="D10" s="120">
        <v>71.83</v>
      </c>
      <c r="E10" s="135">
        <v>16753.97</v>
      </c>
      <c r="F10" s="120">
        <v>6.04</v>
      </c>
      <c r="G10" s="133" t="s">
        <v>148</v>
      </c>
      <c r="H10" s="120">
        <v>4</v>
      </c>
      <c r="I10" s="136">
        <f>H10/H14</f>
        <v>0.14814814814814814</v>
      </c>
      <c r="J10" s="105"/>
      <c r="M10" s="70" t="s">
        <v>27</v>
      </c>
      <c r="N10" s="67" t="s">
        <v>141</v>
      </c>
      <c r="O10" s="67" t="s">
        <v>142</v>
      </c>
      <c r="P10" s="67" t="s">
        <v>142</v>
      </c>
      <c r="Q10" s="67" t="s">
        <v>174</v>
      </c>
      <c r="R10" s="76">
        <v>2</v>
      </c>
      <c r="S10" s="76">
        <f>R14/R10</f>
        <v>10.5</v>
      </c>
      <c r="T10" s="77">
        <f>S10/S14</f>
        <v>9.0909090909090912E-2</v>
      </c>
    </row>
    <row r="11" spans="2:20" x14ac:dyDescent="0.25">
      <c r="B11" s="70" t="s">
        <v>28</v>
      </c>
      <c r="C11" s="135">
        <v>0</v>
      </c>
      <c r="D11" s="120">
        <v>0</v>
      </c>
      <c r="E11" s="135">
        <v>0</v>
      </c>
      <c r="F11" s="120">
        <v>0</v>
      </c>
      <c r="G11" s="133"/>
      <c r="H11" s="120">
        <v>1</v>
      </c>
      <c r="I11" s="136">
        <f>H11/H14</f>
        <v>3.7037037037037035E-2</v>
      </c>
      <c r="J11" s="105"/>
      <c r="M11" s="70" t="s">
        <v>28</v>
      </c>
      <c r="N11" s="67" t="s">
        <v>141</v>
      </c>
      <c r="O11" s="67" t="s">
        <v>141</v>
      </c>
      <c r="P11" s="67" t="s">
        <v>141</v>
      </c>
      <c r="Q11" s="67" t="s">
        <v>175</v>
      </c>
      <c r="R11" s="76">
        <v>3</v>
      </c>
      <c r="S11" s="76">
        <f>R14/R11</f>
        <v>7</v>
      </c>
      <c r="T11" s="77">
        <f>S11/S14</f>
        <v>6.0606060606060608E-2</v>
      </c>
    </row>
    <row r="12" spans="2:20" x14ac:dyDescent="0.25">
      <c r="B12" s="70" t="s">
        <v>29</v>
      </c>
      <c r="C12" s="135">
        <v>0</v>
      </c>
      <c r="D12" s="120">
        <v>0</v>
      </c>
      <c r="E12" s="135">
        <v>0</v>
      </c>
      <c r="F12" s="120">
        <v>0</v>
      </c>
      <c r="G12" s="133"/>
      <c r="H12" s="120">
        <v>1</v>
      </c>
      <c r="I12" s="136">
        <f>H12/H14</f>
        <v>3.7037037037037035E-2</v>
      </c>
      <c r="J12" s="105"/>
      <c r="M12" s="70" t="s">
        <v>29</v>
      </c>
      <c r="N12" s="67" t="s">
        <v>142</v>
      </c>
      <c r="O12" s="67" t="s">
        <v>142</v>
      </c>
      <c r="P12" s="67" t="s">
        <v>142</v>
      </c>
      <c r="Q12" s="67" t="s">
        <v>173</v>
      </c>
      <c r="R12" s="76">
        <v>1</v>
      </c>
      <c r="S12" s="76">
        <f>R14/R12</f>
        <v>21</v>
      </c>
      <c r="T12" s="77">
        <f>S12/S14</f>
        <v>0.18181818181818182</v>
      </c>
    </row>
    <row r="13" spans="2:20" x14ac:dyDescent="0.25">
      <c r="B13" s="70" t="s">
        <v>30</v>
      </c>
      <c r="C13" s="135">
        <v>10033.549999999999</v>
      </c>
      <c r="D13" s="120">
        <v>72.77</v>
      </c>
      <c r="E13" s="135">
        <v>13787.44</v>
      </c>
      <c r="F13" s="120">
        <v>10.95</v>
      </c>
      <c r="G13" s="133" t="s">
        <v>148</v>
      </c>
      <c r="H13" s="120">
        <v>5</v>
      </c>
      <c r="I13" s="136">
        <f>H13/H14</f>
        <v>0.18518518518518517</v>
      </c>
      <c r="J13" s="105"/>
      <c r="M13" s="70" t="s">
        <v>30</v>
      </c>
      <c r="N13" s="67" t="s">
        <v>141</v>
      </c>
      <c r="O13" s="67" t="s">
        <v>142</v>
      </c>
      <c r="P13" s="67" t="s">
        <v>142</v>
      </c>
      <c r="Q13" s="67" t="s">
        <v>174</v>
      </c>
      <c r="R13" s="76">
        <v>2</v>
      </c>
      <c r="S13" s="76">
        <f>R14/R13</f>
        <v>10.5</v>
      </c>
      <c r="T13" s="77">
        <f>S13/S14</f>
        <v>9.0909090909090912E-2</v>
      </c>
    </row>
    <row r="14" spans="2:20" x14ac:dyDescent="0.25">
      <c r="B14" s="101" t="s">
        <v>10</v>
      </c>
      <c r="C14" s="137"/>
      <c r="D14" s="138"/>
      <c r="E14" s="137"/>
      <c r="F14" s="138"/>
      <c r="G14" s="133"/>
      <c r="H14" s="138">
        <f>SUM(H4:H13)</f>
        <v>27</v>
      </c>
      <c r="I14" s="139">
        <f>SUM(I4:I13)</f>
        <v>0.99999999999999978</v>
      </c>
      <c r="J14" s="131"/>
      <c r="M14" s="70" t="s">
        <v>10</v>
      </c>
      <c r="N14" s="67"/>
      <c r="O14" s="67"/>
      <c r="P14" s="67"/>
      <c r="Q14" s="2"/>
      <c r="R14" s="76">
        <f>R4+R5+R6+R7+R8+R9+R10+R11+R12+R13</f>
        <v>21</v>
      </c>
      <c r="S14" s="76">
        <f>S4+S5+S6+S7+S8+S9+S10+S11+S12+S13</f>
        <v>115.5</v>
      </c>
      <c r="T14" s="78">
        <v>100</v>
      </c>
    </row>
    <row r="15" spans="2:20" x14ac:dyDescent="0.25">
      <c r="B15" s="188" t="s">
        <v>180</v>
      </c>
      <c r="C15" s="189"/>
      <c r="D15" s="189"/>
      <c r="E15" s="189"/>
      <c r="F15" s="189"/>
      <c r="G15" s="189"/>
      <c r="H15" s="189"/>
      <c r="I15" s="190"/>
      <c r="J15" s="132"/>
      <c r="M15" s="177" t="s">
        <v>110</v>
      </c>
      <c r="N15" s="178"/>
      <c r="O15" s="178"/>
      <c r="P15" s="178"/>
      <c r="Q15" s="178"/>
      <c r="R15" s="178"/>
      <c r="S15" s="178"/>
      <c r="T15" s="178"/>
    </row>
    <row r="17" spans="2:19" ht="23.25" customHeight="1" x14ac:dyDescent="0.25">
      <c r="B17" s="182" t="s">
        <v>93</v>
      </c>
      <c r="C17" s="183"/>
      <c r="D17" s="183"/>
      <c r="E17" s="183"/>
      <c r="F17" s="184"/>
      <c r="G17" s="174" t="s">
        <v>12</v>
      </c>
      <c r="H17" s="174"/>
      <c r="I17" s="174"/>
      <c r="J17" s="174"/>
      <c r="M17" s="174" t="s">
        <v>112</v>
      </c>
      <c r="N17" s="174"/>
      <c r="O17" s="174"/>
      <c r="P17" s="175" t="s">
        <v>13</v>
      </c>
      <c r="Q17" s="175"/>
    </row>
    <row r="18" spans="2:19" ht="56.25" x14ac:dyDescent="0.25">
      <c r="B18" s="70" t="s">
        <v>54</v>
      </c>
      <c r="C18" s="117" t="s">
        <v>89</v>
      </c>
      <c r="D18" s="117" t="s">
        <v>90</v>
      </c>
      <c r="E18" s="117" t="s">
        <v>91</v>
      </c>
      <c r="F18" s="117" t="s">
        <v>92</v>
      </c>
      <c r="G18" s="117" t="s">
        <v>167</v>
      </c>
      <c r="H18" s="70" t="s">
        <v>31</v>
      </c>
      <c r="I18" s="70" t="s">
        <v>11</v>
      </c>
      <c r="J18" s="70" t="s">
        <v>9</v>
      </c>
      <c r="M18" s="70" t="s">
        <v>54</v>
      </c>
      <c r="N18" s="117" t="s">
        <v>111</v>
      </c>
      <c r="O18" s="117" t="s">
        <v>149</v>
      </c>
      <c r="P18" s="133" t="s">
        <v>31</v>
      </c>
      <c r="Q18" s="75" t="s">
        <v>9</v>
      </c>
    </row>
    <row r="19" spans="2:19" x14ac:dyDescent="0.25">
      <c r="B19" s="70" t="s">
        <v>16</v>
      </c>
      <c r="C19" s="75" t="s">
        <v>142</v>
      </c>
      <c r="D19" s="75" t="s">
        <v>141</v>
      </c>
      <c r="E19" s="75" t="s">
        <v>142</v>
      </c>
      <c r="F19" s="144" t="s">
        <v>141</v>
      </c>
      <c r="G19" s="117" t="s">
        <v>166</v>
      </c>
      <c r="H19" s="70">
        <v>1</v>
      </c>
      <c r="I19" s="74">
        <f>H29/H19</f>
        <v>18</v>
      </c>
      <c r="J19" s="72">
        <f>I19/I29</f>
        <v>0.18</v>
      </c>
      <c r="M19" s="70" t="s">
        <v>16</v>
      </c>
      <c r="N19" s="67" t="s">
        <v>141</v>
      </c>
      <c r="O19" s="67">
        <v>2</v>
      </c>
      <c r="P19" s="75">
        <v>2</v>
      </c>
      <c r="Q19" s="77">
        <f>P19/P29</f>
        <v>9.0909090909090912E-2</v>
      </c>
    </row>
    <row r="20" spans="2:19" x14ac:dyDescent="0.25">
      <c r="B20" s="70" t="s">
        <v>15</v>
      </c>
      <c r="C20" s="75" t="s">
        <v>141</v>
      </c>
      <c r="D20" s="75" t="s">
        <v>141</v>
      </c>
      <c r="E20" s="75" t="s">
        <v>141</v>
      </c>
      <c r="F20" s="144" t="s">
        <v>142</v>
      </c>
      <c r="G20" s="117" t="s">
        <v>163</v>
      </c>
      <c r="H20" s="70">
        <v>2</v>
      </c>
      <c r="I20" s="74">
        <f>H29/H20</f>
        <v>9</v>
      </c>
      <c r="J20" s="72">
        <f>I20/I29</f>
        <v>0.09</v>
      </c>
      <c r="M20" s="70" t="s">
        <v>15</v>
      </c>
      <c r="N20" s="67" t="s">
        <v>141</v>
      </c>
      <c r="O20" s="67">
        <v>3</v>
      </c>
      <c r="P20" s="75">
        <v>3</v>
      </c>
      <c r="Q20" s="77">
        <f>P20/P29</f>
        <v>0.13636363636363635</v>
      </c>
    </row>
    <row r="21" spans="2:19" x14ac:dyDescent="0.25">
      <c r="B21" s="70" t="s">
        <v>17</v>
      </c>
      <c r="C21" s="75" t="s">
        <v>141</v>
      </c>
      <c r="D21" s="75" t="s">
        <v>141</v>
      </c>
      <c r="E21" s="75" t="s">
        <v>142</v>
      </c>
      <c r="F21" s="144" t="s">
        <v>142</v>
      </c>
      <c r="G21" s="117" t="s">
        <v>163</v>
      </c>
      <c r="H21" s="70">
        <v>2</v>
      </c>
      <c r="I21" s="74">
        <f>H29/H21</f>
        <v>9</v>
      </c>
      <c r="J21" s="72">
        <f>I21/I29</f>
        <v>0.09</v>
      </c>
      <c r="M21" s="70" t="s">
        <v>17</v>
      </c>
      <c r="N21" s="67" t="s">
        <v>141</v>
      </c>
      <c r="O21" s="67">
        <v>2</v>
      </c>
      <c r="P21" s="75">
        <v>2</v>
      </c>
      <c r="Q21" s="77">
        <f>P21/P29</f>
        <v>9.0909090909090912E-2</v>
      </c>
    </row>
    <row r="22" spans="2:19" x14ac:dyDescent="0.25">
      <c r="B22" s="70" t="s">
        <v>18</v>
      </c>
      <c r="C22" s="75" t="s">
        <v>141</v>
      </c>
      <c r="D22" s="75" t="s">
        <v>141</v>
      </c>
      <c r="E22" s="75" t="s">
        <v>142</v>
      </c>
      <c r="F22" s="144" t="s">
        <v>142</v>
      </c>
      <c r="G22" s="117" t="s">
        <v>163</v>
      </c>
      <c r="H22" s="70">
        <v>2</v>
      </c>
      <c r="I22" s="74">
        <f>H29/H22</f>
        <v>9</v>
      </c>
      <c r="J22" s="72">
        <f>I22/I29</f>
        <v>0.09</v>
      </c>
      <c r="M22" s="70" t="s">
        <v>18</v>
      </c>
      <c r="N22" s="67" t="s">
        <v>141</v>
      </c>
      <c r="O22" s="67">
        <v>2</v>
      </c>
      <c r="P22" s="75">
        <v>2</v>
      </c>
      <c r="Q22" s="77">
        <f>P22/P29</f>
        <v>9.0909090909090912E-2</v>
      </c>
    </row>
    <row r="23" spans="2:19" x14ac:dyDescent="0.25">
      <c r="B23" s="70" t="s">
        <v>25</v>
      </c>
      <c r="C23" s="75" t="s">
        <v>141</v>
      </c>
      <c r="D23" s="75" t="s">
        <v>142</v>
      </c>
      <c r="E23" s="75" t="s">
        <v>142</v>
      </c>
      <c r="F23" s="144" t="s">
        <v>142</v>
      </c>
      <c r="G23" s="117" t="s">
        <v>166</v>
      </c>
      <c r="H23" s="70">
        <v>1</v>
      </c>
      <c r="I23" s="74">
        <f>H29/H23</f>
        <v>18</v>
      </c>
      <c r="J23" s="72">
        <f>I23/I29</f>
        <v>0.18</v>
      </c>
      <c r="M23" s="70" t="s">
        <v>25</v>
      </c>
      <c r="N23" s="67" t="s">
        <v>141</v>
      </c>
      <c r="O23" s="67">
        <v>2</v>
      </c>
      <c r="P23" s="75">
        <v>2</v>
      </c>
      <c r="Q23" s="77">
        <f>P23/P29</f>
        <v>9.0909090909090912E-2</v>
      </c>
    </row>
    <row r="24" spans="2:19" x14ac:dyDescent="0.25">
      <c r="B24" s="70" t="s">
        <v>26</v>
      </c>
      <c r="C24" s="75" t="s">
        <v>141</v>
      </c>
      <c r="D24" s="75" t="s">
        <v>141</v>
      </c>
      <c r="E24" s="75" t="s">
        <v>142</v>
      </c>
      <c r="F24" s="144" t="s">
        <v>141</v>
      </c>
      <c r="G24" s="117" t="s">
        <v>163</v>
      </c>
      <c r="H24" s="70">
        <v>2</v>
      </c>
      <c r="I24" s="74">
        <f>E49/H24</f>
        <v>1</v>
      </c>
      <c r="J24" s="72">
        <f>I24/I29</f>
        <v>0.01</v>
      </c>
      <c r="M24" s="70" t="s">
        <v>26</v>
      </c>
      <c r="N24" s="67" t="s">
        <v>141</v>
      </c>
      <c r="O24" s="67">
        <v>3</v>
      </c>
      <c r="P24" s="75">
        <v>3</v>
      </c>
      <c r="Q24" s="77">
        <f>P24/P29</f>
        <v>0.13636363636363635</v>
      </c>
    </row>
    <row r="25" spans="2:19" x14ac:dyDescent="0.25">
      <c r="B25" s="70" t="s">
        <v>27</v>
      </c>
      <c r="C25" s="75" t="s">
        <v>141</v>
      </c>
      <c r="D25" s="75" t="s">
        <v>141</v>
      </c>
      <c r="E25" s="75" t="s">
        <v>142</v>
      </c>
      <c r="F25" s="144" t="s">
        <v>141</v>
      </c>
      <c r="G25" s="117" t="s">
        <v>163</v>
      </c>
      <c r="H25" s="70">
        <v>2</v>
      </c>
      <c r="I25" s="74">
        <f>H29/H25</f>
        <v>9</v>
      </c>
      <c r="J25" s="72">
        <f>I25/I29</f>
        <v>0.09</v>
      </c>
      <c r="M25" s="70" t="s">
        <v>27</v>
      </c>
      <c r="N25" s="67" t="s">
        <v>141</v>
      </c>
      <c r="O25" s="67">
        <v>2</v>
      </c>
      <c r="P25" s="75">
        <v>2</v>
      </c>
      <c r="Q25" s="77">
        <f>P25/P29</f>
        <v>9.0909090909090912E-2</v>
      </c>
    </row>
    <row r="26" spans="2:19" x14ac:dyDescent="0.25">
      <c r="B26" s="70" t="s">
        <v>28</v>
      </c>
      <c r="C26" s="75" t="s">
        <v>141</v>
      </c>
      <c r="D26" s="75" t="s">
        <v>141</v>
      </c>
      <c r="E26" s="75" t="s">
        <v>142</v>
      </c>
      <c r="F26" s="144" t="s">
        <v>142</v>
      </c>
      <c r="G26" s="117" t="s">
        <v>163</v>
      </c>
      <c r="H26" s="70">
        <v>2</v>
      </c>
      <c r="I26" s="74">
        <f>H29/H26</f>
        <v>9</v>
      </c>
      <c r="J26" s="72">
        <f>I26/I29</f>
        <v>0.09</v>
      </c>
      <c r="M26" s="70" t="s">
        <v>28</v>
      </c>
      <c r="N26" s="67" t="s">
        <v>141</v>
      </c>
      <c r="O26" s="67">
        <v>3</v>
      </c>
      <c r="P26" s="75">
        <v>3</v>
      </c>
      <c r="Q26" s="77">
        <f>P26/P29</f>
        <v>0.13636363636363635</v>
      </c>
    </row>
    <row r="27" spans="2:19" x14ac:dyDescent="0.25">
      <c r="B27" s="70" t="s">
        <v>29</v>
      </c>
      <c r="C27" s="75" t="s">
        <v>141</v>
      </c>
      <c r="D27" s="75" t="s">
        <v>141</v>
      </c>
      <c r="E27" s="75" t="s">
        <v>142</v>
      </c>
      <c r="F27" s="144" t="s">
        <v>142</v>
      </c>
      <c r="G27" s="117" t="s">
        <v>163</v>
      </c>
      <c r="H27" s="70">
        <v>2</v>
      </c>
      <c r="I27" s="74">
        <f>H29/H27</f>
        <v>9</v>
      </c>
      <c r="J27" s="72">
        <f>I27/I29</f>
        <v>0.09</v>
      </c>
      <c r="M27" s="70" t="s">
        <v>29</v>
      </c>
      <c r="N27" s="67" t="s">
        <v>141</v>
      </c>
      <c r="O27" s="67">
        <v>1</v>
      </c>
      <c r="P27" s="75">
        <v>1</v>
      </c>
      <c r="Q27" s="77">
        <f>P27/P29</f>
        <v>4.5454545454545456E-2</v>
      </c>
    </row>
    <row r="28" spans="2:19" x14ac:dyDescent="0.25">
      <c r="B28" s="70" t="s">
        <v>30</v>
      </c>
      <c r="C28" s="75" t="s">
        <v>142</v>
      </c>
      <c r="D28" s="75" t="s">
        <v>142</v>
      </c>
      <c r="E28" s="75" t="s">
        <v>142</v>
      </c>
      <c r="F28" s="144" t="s">
        <v>141</v>
      </c>
      <c r="G28" s="117" t="s">
        <v>163</v>
      </c>
      <c r="H28" s="70">
        <v>2</v>
      </c>
      <c r="I28" s="74">
        <f>H29/H28</f>
        <v>9</v>
      </c>
      <c r="J28" s="72">
        <f>I28/I29</f>
        <v>0.09</v>
      </c>
      <c r="M28" s="70" t="s">
        <v>30</v>
      </c>
      <c r="N28" s="67" t="s">
        <v>141</v>
      </c>
      <c r="O28" s="67">
        <v>2</v>
      </c>
      <c r="P28" s="75">
        <v>2</v>
      </c>
      <c r="Q28" s="77">
        <f>P28/P29</f>
        <v>9.0909090909090912E-2</v>
      </c>
    </row>
    <row r="29" spans="2:19" x14ac:dyDescent="0.25">
      <c r="B29" s="70" t="s">
        <v>10</v>
      </c>
      <c r="C29" s="75"/>
      <c r="D29" s="75"/>
      <c r="E29" s="75"/>
      <c r="F29" s="75"/>
      <c r="G29" s="2"/>
      <c r="H29" s="70">
        <f>SUM(H19:H28)</f>
        <v>18</v>
      </c>
      <c r="I29" s="74">
        <f>I19+I20+I21+I22+I23+I24+I25+I26+I27+I28</f>
        <v>100</v>
      </c>
      <c r="J29" s="73">
        <v>100</v>
      </c>
      <c r="M29" s="70" t="s">
        <v>10</v>
      </c>
      <c r="N29" s="2"/>
      <c r="O29" s="2"/>
      <c r="P29" s="75">
        <f>P19+P20+P21+P22+P23+P24+P25+P26+P27+P28</f>
        <v>22</v>
      </c>
      <c r="Q29" s="78">
        <v>100</v>
      </c>
    </row>
    <row r="30" spans="2:19" x14ac:dyDescent="0.25">
      <c r="B30" s="176" t="s">
        <v>97</v>
      </c>
      <c r="C30" s="176"/>
      <c r="D30" s="176"/>
      <c r="E30" s="176"/>
      <c r="F30" s="176"/>
      <c r="G30" s="176"/>
      <c r="H30" s="176"/>
      <c r="I30" s="176"/>
      <c r="J30" s="176"/>
      <c r="M30" s="176" t="s">
        <v>110</v>
      </c>
      <c r="N30" s="176"/>
      <c r="O30" s="176"/>
      <c r="P30" s="176"/>
      <c r="Q30" s="176"/>
    </row>
    <row r="32" spans="2:19" x14ac:dyDescent="0.25">
      <c r="B32" s="182" t="s">
        <v>98</v>
      </c>
      <c r="C32" s="183"/>
      <c r="D32" s="184"/>
      <c r="E32" s="174" t="s">
        <v>13</v>
      </c>
      <c r="F32" s="174"/>
      <c r="G32" s="174"/>
      <c r="I32" s="103"/>
      <c r="J32" s="106"/>
      <c r="M32" s="155" t="s">
        <v>113</v>
      </c>
      <c r="N32" s="156"/>
      <c r="O32" s="165"/>
      <c r="P32" s="174" t="s">
        <v>12</v>
      </c>
      <c r="Q32" s="174"/>
      <c r="R32" s="174"/>
      <c r="S32" s="174"/>
    </row>
    <row r="33" spans="2:19" ht="56.25" x14ac:dyDescent="0.25">
      <c r="B33" s="70" t="s">
        <v>54</v>
      </c>
      <c r="C33" s="117" t="s">
        <v>187</v>
      </c>
      <c r="D33" s="117" t="s">
        <v>96</v>
      </c>
      <c r="E33" s="133" t="s">
        <v>170</v>
      </c>
      <c r="F33" s="133" t="s">
        <v>31</v>
      </c>
      <c r="G33" s="70" t="s">
        <v>9</v>
      </c>
      <c r="I33" s="63"/>
      <c r="J33" s="63"/>
      <c r="M33" s="70" t="s">
        <v>54</v>
      </c>
      <c r="N33" s="117" t="s">
        <v>114</v>
      </c>
      <c r="O33" s="117" t="s">
        <v>115</v>
      </c>
      <c r="P33" s="133" t="s">
        <v>186</v>
      </c>
      <c r="Q33" s="133" t="s">
        <v>31</v>
      </c>
      <c r="R33" s="70" t="s">
        <v>11</v>
      </c>
      <c r="S33" s="70" t="s">
        <v>9</v>
      </c>
    </row>
    <row r="34" spans="2:19" x14ac:dyDescent="0.25">
      <c r="B34" s="70" t="s">
        <v>16</v>
      </c>
      <c r="C34" s="75" t="s">
        <v>142</v>
      </c>
      <c r="D34" s="75" t="s">
        <v>141</v>
      </c>
      <c r="E34" s="75" t="s">
        <v>168</v>
      </c>
      <c r="F34" s="70">
        <v>2</v>
      </c>
      <c r="G34" s="72">
        <f>F34/F44</f>
        <v>9.0909090909090912E-2</v>
      </c>
      <c r="I34" s="63"/>
      <c r="J34" s="63"/>
      <c r="M34" s="75" t="s">
        <v>16</v>
      </c>
      <c r="N34" s="127">
        <v>9976.2000000000007</v>
      </c>
      <c r="O34" s="127">
        <v>10.83</v>
      </c>
      <c r="P34" s="127" t="s">
        <v>175</v>
      </c>
      <c r="Q34" s="71">
        <v>5</v>
      </c>
      <c r="R34" s="71">
        <f>Q44/Q34</f>
        <v>6.2</v>
      </c>
      <c r="S34" s="72">
        <f>R34/R44</f>
        <v>4.4609665427509292E-2</v>
      </c>
    </row>
    <row r="35" spans="2:19" x14ac:dyDescent="0.25">
      <c r="B35" s="70" t="s">
        <v>15</v>
      </c>
      <c r="C35" s="75" t="s">
        <v>141</v>
      </c>
      <c r="D35" s="75" t="s">
        <v>141</v>
      </c>
      <c r="E35" s="75" t="s">
        <v>169</v>
      </c>
      <c r="F35" s="70">
        <v>3</v>
      </c>
      <c r="G35" s="72">
        <f>F35/F44</f>
        <v>0.13636363636363635</v>
      </c>
      <c r="I35" s="63"/>
      <c r="J35" s="63"/>
      <c r="M35" s="75" t="s">
        <v>15</v>
      </c>
      <c r="N35" s="127">
        <v>4104.45</v>
      </c>
      <c r="O35" s="127">
        <v>3.41</v>
      </c>
      <c r="P35" s="127" t="s">
        <v>173</v>
      </c>
      <c r="Q35" s="71">
        <v>2</v>
      </c>
      <c r="R35" s="71">
        <f>Q44/Q35</f>
        <v>15.5</v>
      </c>
      <c r="S35" s="72">
        <f>R35/R44</f>
        <v>0.11152416356877322</v>
      </c>
    </row>
    <row r="36" spans="2:19" x14ac:dyDescent="0.25">
      <c r="B36" s="70" t="s">
        <v>17</v>
      </c>
      <c r="C36" s="75" t="s">
        <v>142</v>
      </c>
      <c r="D36" s="75" t="s">
        <v>142</v>
      </c>
      <c r="E36" s="75" t="s">
        <v>164</v>
      </c>
      <c r="F36" s="70">
        <v>1</v>
      </c>
      <c r="G36" s="72">
        <f>F36/F44</f>
        <v>4.5454545454545456E-2</v>
      </c>
      <c r="I36" s="63"/>
      <c r="J36" s="63"/>
      <c r="M36" s="75" t="s">
        <v>17</v>
      </c>
      <c r="N36" s="127">
        <v>18422.349999999999</v>
      </c>
      <c r="O36" s="127">
        <v>14.66</v>
      </c>
      <c r="P36" s="127" t="s">
        <v>175</v>
      </c>
      <c r="Q36" s="71">
        <v>5</v>
      </c>
      <c r="R36" s="71">
        <f>Q44/Q36</f>
        <v>6.2</v>
      </c>
      <c r="S36" s="72">
        <f>R36/R44</f>
        <v>4.4609665427509292E-2</v>
      </c>
    </row>
    <row r="37" spans="2:19" x14ac:dyDescent="0.25">
      <c r="B37" s="70" t="s">
        <v>18</v>
      </c>
      <c r="C37" s="75" t="s">
        <v>142</v>
      </c>
      <c r="D37" s="75" t="s">
        <v>141</v>
      </c>
      <c r="E37" s="75" t="s">
        <v>168</v>
      </c>
      <c r="F37" s="70">
        <v>2</v>
      </c>
      <c r="G37" s="72">
        <f>F37/F44</f>
        <v>9.0909090909090912E-2</v>
      </c>
      <c r="I37" s="63"/>
      <c r="J37" s="63"/>
      <c r="M37" s="75" t="s">
        <v>18</v>
      </c>
      <c r="N37" s="127">
        <v>4434.32</v>
      </c>
      <c r="O37" s="127">
        <v>6.66</v>
      </c>
      <c r="P37" s="127" t="s">
        <v>175</v>
      </c>
      <c r="Q37" s="71">
        <v>4</v>
      </c>
      <c r="R37" s="71">
        <f>Q44/Q37</f>
        <v>7.75</v>
      </c>
      <c r="S37" s="72">
        <f>R37/R44</f>
        <v>5.5762081784386609E-2</v>
      </c>
    </row>
    <row r="38" spans="2:19" x14ac:dyDescent="0.25">
      <c r="B38" s="70" t="s">
        <v>25</v>
      </c>
      <c r="C38" s="75" t="s">
        <v>142</v>
      </c>
      <c r="D38" s="75" t="s">
        <v>141</v>
      </c>
      <c r="E38" s="75" t="s">
        <v>168</v>
      </c>
      <c r="F38" s="70">
        <v>2</v>
      </c>
      <c r="G38" s="72">
        <f>F38/F44</f>
        <v>9.0909090909090912E-2</v>
      </c>
      <c r="I38" s="63"/>
      <c r="J38" s="63"/>
      <c r="M38" s="75" t="s">
        <v>25</v>
      </c>
      <c r="N38" s="127">
        <v>2335.44</v>
      </c>
      <c r="O38" s="127">
        <v>5.82</v>
      </c>
      <c r="P38" s="127" t="s">
        <v>175</v>
      </c>
      <c r="Q38" s="71">
        <v>4</v>
      </c>
      <c r="R38" s="71">
        <f>Q44/Q38</f>
        <v>7.75</v>
      </c>
      <c r="S38" s="72">
        <f>R38/R44</f>
        <v>5.5762081784386609E-2</v>
      </c>
    </row>
    <row r="39" spans="2:19" x14ac:dyDescent="0.25">
      <c r="B39" s="70" t="s">
        <v>26</v>
      </c>
      <c r="C39" s="75" t="s">
        <v>142</v>
      </c>
      <c r="D39" s="75" t="s">
        <v>141</v>
      </c>
      <c r="E39" s="75" t="s">
        <v>168</v>
      </c>
      <c r="F39" s="70">
        <v>2</v>
      </c>
      <c r="G39" s="72">
        <f>F39/F44</f>
        <v>9.0909090909090912E-2</v>
      </c>
      <c r="I39" s="63"/>
      <c r="J39" s="63"/>
      <c r="M39" s="75" t="s">
        <v>26</v>
      </c>
      <c r="N39" s="127">
        <v>8020.96</v>
      </c>
      <c r="O39" s="127">
        <v>9.9600000000000009</v>
      </c>
      <c r="P39" s="127" t="s">
        <v>175</v>
      </c>
      <c r="Q39" s="71">
        <v>4</v>
      </c>
      <c r="R39" s="71">
        <f>Q44/Q39</f>
        <v>7.75</v>
      </c>
      <c r="S39" s="72">
        <f>R39/R44</f>
        <v>5.5762081784386609E-2</v>
      </c>
    </row>
    <row r="40" spans="2:19" x14ac:dyDescent="0.25">
      <c r="B40" s="70" t="s">
        <v>27</v>
      </c>
      <c r="C40" s="75" t="s">
        <v>141</v>
      </c>
      <c r="D40" s="75" t="s">
        <v>141</v>
      </c>
      <c r="E40" s="75" t="s">
        <v>169</v>
      </c>
      <c r="F40" s="70">
        <v>3</v>
      </c>
      <c r="G40" s="72">
        <f>F40/F44</f>
        <v>0.13636363636363635</v>
      </c>
      <c r="I40" s="63"/>
      <c r="J40" s="63"/>
      <c r="M40" s="75" t="s">
        <v>27</v>
      </c>
      <c r="N40" s="127">
        <v>15971.12</v>
      </c>
      <c r="O40" s="127">
        <v>5.76</v>
      </c>
      <c r="P40" s="127" t="s">
        <v>174</v>
      </c>
      <c r="Q40" s="71">
        <v>3</v>
      </c>
      <c r="R40" s="71">
        <f>Q44/Q40</f>
        <v>10.333333333333334</v>
      </c>
      <c r="S40" s="72">
        <f>R40/R44</f>
        <v>7.4349442379182146E-2</v>
      </c>
    </row>
    <row r="41" spans="2:19" x14ac:dyDescent="0.25">
      <c r="B41" s="70" t="s">
        <v>28</v>
      </c>
      <c r="C41" s="75" t="s">
        <v>141</v>
      </c>
      <c r="D41" s="75" t="s">
        <v>141</v>
      </c>
      <c r="E41" s="75" t="s">
        <v>169</v>
      </c>
      <c r="F41" s="70">
        <v>3</v>
      </c>
      <c r="G41" s="72">
        <f>F41/F44</f>
        <v>0.13636363636363635</v>
      </c>
      <c r="I41" s="63"/>
      <c r="J41" s="63"/>
      <c r="M41" s="75" t="s">
        <v>28</v>
      </c>
      <c r="N41" s="127">
        <v>1449.34</v>
      </c>
      <c r="O41" s="127">
        <v>2.1800000000000002</v>
      </c>
      <c r="P41" s="127" t="s">
        <v>173</v>
      </c>
      <c r="Q41" s="71">
        <v>2</v>
      </c>
      <c r="R41" s="71">
        <f>Q44/Q41</f>
        <v>15.5</v>
      </c>
      <c r="S41" s="72">
        <f>R41/R44</f>
        <v>0.11152416356877322</v>
      </c>
    </row>
    <row r="42" spans="2:19" x14ac:dyDescent="0.25">
      <c r="B42" s="70" t="s">
        <v>29</v>
      </c>
      <c r="C42" s="75" t="s">
        <v>142</v>
      </c>
      <c r="D42" s="75" t="s">
        <v>141</v>
      </c>
      <c r="E42" s="75" t="s">
        <v>168</v>
      </c>
      <c r="F42" s="70">
        <v>2</v>
      </c>
      <c r="G42" s="72">
        <f>F42/F44</f>
        <v>9.0909090909090912E-2</v>
      </c>
      <c r="I42" s="63"/>
      <c r="J42" s="63"/>
      <c r="M42" s="75" t="s">
        <v>29</v>
      </c>
      <c r="N42" s="127">
        <v>0</v>
      </c>
      <c r="O42" s="127">
        <v>0</v>
      </c>
      <c r="P42" s="127" t="s">
        <v>164</v>
      </c>
      <c r="Q42" s="71">
        <v>1</v>
      </c>
      <c r="R42" s="71">
        <f>Q44/Q42</f>
        <v>31</v>
      </c>
      <c r="S42" s="72">
        <f>R42/R44</f>
        <v>0.22304832713754644</v>
      </c>
    </row>
    <row r="43" spans="2:19" x14ac:dyDescent="0.25">
      <c r="B43" s="70" t="s">
        <v>30</v>
      </c>
      <c r="C43" s="75" t="s">
        <v>141</v>
      </c>
      <c r="D43" s="75" t="s">
        <v>141</v>
      </c>
      <c r="E43" s="75" t="s">
        <v>168</v>
      </c>
      <c r="F43" s="70">
        <v>2</v>
      </c>
      <c r="G43" s="72">
        <f>F43/F44</f>
        <v>9.0909090909090912E-2</v>
      </c>
      <c r="I43" s="63"/>
      <c r="J43" s="63"/>
      <c r="M43" s="75" t="s">
        <v>30</v>
      </c>
      <c r="N43" s="127">
        <v>258.82</v>
      </c>
      <c r="O43" s="127">
        <v>0.21</v>
      </c>
      <c r="P43" s="127" t="s">
        <v>173</v>
      </c>
      <c r="Q43" s="71">
        <v>1</v>
      </c>
      <c r="R43" s="71">
        <f>Q44/Q43</f>
        <v>31</v>
      </c>
      <c r="S43" s="72">
        <f>R43/R44</f>
        <v>0.22304832713754644</v>
      </c>
    </row>
    <row r="44" spans="2:19" x14ac:dyDescent="0.25">
      <c r="B44" s="70" t="s">
        <v>10</v>
      </c>
      <c r="C44" s="2"/>
      <c r="D44" s="2"/>
      <c r="F44" s="70">
        <f>F34+F35+F36+F37+F38+F39+F40+F41+F42+F43</f>
        <v>22</v>
      </c>
      <c r="G44" s="73">
        <v>100</v>
      </c>
      <c r="I44" s="63"/>
      <c r="J44" s="63"/>
      <c r="M44" s="75" t="s">
        <v>10</v>
      </c>
      <c r="N44" s="127"/>
      <c r="O44" s="127"/>
      <c r="Q44" s="71">
        <f>Q34+Q35+Q36+Q37+Q38+Q39+Q40+Q41+Q42+Q43</f>
        <v>31</v>
      </c>
      <c r="R44" s="70">
        <f>R34+R35+R36+R37+R38+R39+R40+R41+R42+R43</f>
        <v>138.98333333333335</v>
      </c>
      <c r="S44" s="73">
        <v>100</v>
      </c>
    </row>
    <row r="45" spans="2:19" ht="26.25" customHeight="1" x14ac:dyDescent="0.25">
      <c r="B45" s="191" t="s">
        <v>97</v>
      </c>
      <c r="C45" s="191"/>
      <c r="D45" s="191"/>
      <c r="E45" s="191"/>
      <c r="F45" s="191"/>
      <c r="G45" s="191"/>
      <c r="M45" s="176" t="s">
        <v>94</v>
      </c>
      <c r="N45" s="176"/>
      <c r="O45" s="176"/>
      <c r="P45" s="176"/>
      <c r="Q45" s="176"/>
      <c r="R45" s="176"/>
      <c r="S45" s="176"/>
    </row>
    <row r="47" spans="2:19" ht="15" customHeight="1" x14ac:dyDescent="0.25">
      <c r="B47" s="174" t="s">
        <v>105</v>
      </c>
      <c r="C47" s="174"/>
      <c r="D47" s="174"/>
      <c r="E47" s="155" t="s">
        <v>13</v>
      </c>
      <c r="F47" s="165"/>
      <c r="M47" s="175" t="s">
        <v>117</v>
      </c>
      <c r="N47" s="175"/>
      <c r="O47" s="174" t="s">
        <v>13</v>
      </c>
      <c r="P47" s="174"/>
    </row>
    <row r="48" spans="2:19" ht="22.5" x14ac:dyDescent="0.25">
      <c r="B48" s="70" t="s">
        <v>54</v>
      </c>
      <c r="C48" s="117" t="s">
        <v>103</v>
      </c>
      <c r="D48" s="117" t="s">
        <v>104</v>
      </c>
      <c r="E48" s="70" t="s">
        <v>31</v>
      </c>
      <c r="F48" s="70" t="s">
        <v>9</v>
      </c>
      <c r="M48" s="70" t="s">
        <v>54</v>
      </c>
      <c r="N48" s="117" t="s">
        <v>115</v>
      </c>
      <c r="O48" s="133" t="s">
        <v>31</v>
      </c>
      <c r="P48" s="70" t="s">
        <v>9</v>
      </c>
    </row>
    <row r="49" spans="2:17" x14ac:dyDescent="0.25">
      <c r="B49" s="70" t="s">
        <v>16</v>
      </c>
      <c r="C49" s="117" t="s">
        <v>141</v>
      </c>
      <c r="D49" s="117" t="s">
        <v>163</v>
      </c>
      <c r="E49" s="70">
        <v>2</v>
      </c>
      <c r="F49" s="72">
        <f>E49/E59</f>
        <v>0.1111111111111111</v>
      </c>
      <c r="M49" s="75" t="s">
        <v>16</v>
      </c>
      <c r="N49" s="75">
        <v>12.66</v>
      </c>
      <c r="O49" s="70">
        <v>1</v>
      </c>
      <c r="P49" s="72">
        <f>O49/O59</f>
        <v>4.7619047619047616E-2</v>
      </c>
    </row>
    <row r="50" spans="2:17" x14ac:dyDescent="0.25">
      <c r="B50" s="70" t="s">
        <v>15</v>
      </c>
      <c r="C50" s="102" t="s">
        <v>141</v>
      </c>
      <c r="D50" s="102" t="s">
        <v>163</v>
      </c>
      <c r="E50" s="70">
        <v>2</v>
      </c>
      <c r="F50" s="72">
        <f>E50/E59</f>
        <v>0.1111111111111111</v>
      </c>
      <c r="M50" s="75" t="s">
        <v>15</v>
      </c>
      <c r="N50" s="75">
        <v>84.69</v>
      </c>
      <c r="O50" s="70">
        <v>3</v>
      </c>
      <c r="P50" s="72">
        <f>O50/O59</f>
        <v>0.14285714285714285</v>
      </c>
    </row>
    <row r="51" spans="2:17" x14ac:dyDescent="0.25">
      <c r="B51" s="70" t="s">
        <v>17</v>
      </c>
      <c r="C51" s="102" t="s">
        <v>142</v>
      </c>
      <c r="D51" s="102" t="s">
        <v>164</v>
      </c>
      <c r="E51" s="70">
        <v>1</v>
      </c>
      <c r="F51" s="72">
        <f>E51/E59</f>
        <v>5.5555555555555552E-2</v>
      </c>
      <c r="M51" s="75" t="s">
        <v>17</v>
      </c>
      <c r="N51" s="75">
        <v>64.58</v>
      </c>
      <c r="O51" s="70">
        <v>2</v>
      </c>
      <c r="P51" s="72">
        <f>O51/O59</f>
        <v>9.5238095238095233E-2</v>
      </c>
    </row>
    <row r="52" spans="2:17" x14ac:dyDescent="0.25">
      <c r="B52" s="70" t="s">
        <v>18</v>
      </c>
      <c r="C52" s="102" t="s">
        <v>142</v>
      </c>
      <c r="D52" s="102" t="s">
        <v>164</v>
      </c>
      <c r="E52" s="70">
        <v>1</v>
      </c>
      <c r="F52" s="72">
        <f>E52/E59</f>
        <v>5.5555555555555552E-2</v>
      </c>
      <c r="M52" s="75" t="s">
        <v>18</v>
      </c>
      <c r="N52" s="75">
        <v>46.1</v>
      </c>
      <c r="O52" s="70">
        <v>2</v>
      </c>
      <c r="P52" s="72">
        <f>O52/O59</f>
        <v>9.5238095238095233E-2</v>
      </c>
    </row>
    <row r="53" spans="2:17" x14ac:dyDescent="0.25">
      <c r="B53" s="70" t="s">
        <v>25</v>
      </c>
      <c r="C53" s="102" t="s">
        <v>142</v>
      </c>
      <c r="D53" s="102" t="s">
        <v>163</v>
      </c>
      <c r="E53" s="70">
        <v>1</v>
      </c>
      <c r="F53" s="72">
        <f>E53/E59</f>
        <v>5.5555555555555552E-2</v>
      </c>
      <c r="M53" s="75" t="s">
        <v>25</v>
      </c>
      <c r="N53" s="75">
        <v>59.3</v>
      </c>
      <c r="O53" s="70">
        <v>2</v>
      </c>
      <c r="P53" s="72">
        <f>O53/O59</f>
        <v>9.5238095238095233E-2</v>
      </c>
    </row>
    <row r="54" spans="2:17" x14ac:dyDescent="0.25">
      <c r="B54" s="70" t="s">
        <v>26</v>
      </c>
      <c r="C54" s="102" t="s">
        <v>143</v>
      </c>
      <c r="D54" s="102" t="s">
        <v>163</v>
      </c>
      <c r="E54" s="70">
        <v>1</v>
      </c>
      <c r="F54" s="72">
        <f>E54/E59</f>
        <v>5.5555555555555552E-2</v>
      </c>
      <c r="M54" s="75" t="s">
        <v>26</v>
      </c>
      <c r="N54" s="75">
        <v>41.15</v>
      </c>
      <c r="O54" s="70">
        <v>2</v>
      </c>
      <c r="P54" s="72">
        <f>O54/O59</f>
        <v>9.5238095238095233E-2</v>
      </c>
    </row>
    <row r="55" spans="2:17" x14ac:dyDescent="0.25">
      <c r="B55" s="70" t="s">
        <v>27</v>
      </c>
      <c r="C55" s="102" t="s">
        <v>141</v>
      </c>
      <c r="D55" s="102" t="s">
        <v>165</v>
      </c>
      <c r="E55" s="70">
        <v>3</v>
      </c>
      <c r="F55" s="72">
        <f>E55/E59</f>
        <v>0.16666666666666666</v>
      </c>
      <c r="M55" s="75" t="s">
        <v>27</v>
      </c>
      <c r="N55" s="75">
        <v>71.73</v>
      </c>
      <c r="O55" s="70">
        <v>3</v>
      </c>
      <c r="P55" s="72">
        <f>O55/O59</f>
        <v>0.14285714285714285</v>
      </c>
    </row>
    <row r="56" spans="2:17" x14ac:dyDescent="0.25">
      <c r="B56" s="70" t="s">
        <v>28</v>
      </c>
      <c r="C56" s="102" t="s">
        <v>143</v>
      </c>
      <c r="D56" s="102" t="s">
        <v>163</v>
      </c>
      <c r="E56" s="70">
        <v>1</v>
      </c>
      <c r="F56" s="72">
        <f>E56/E59</f>
        <v>5.5555555555555552E-2</v>
      </c>
      <c r="M56" s="75" t="s">
        <v>28</v>
      </c>
      <c r="N56" s="75">
        <v>42.41</v>
      </c>
      <c r="O56" s="70">
        <v>2</v>
      </c>
      <c r="P56" s="72">
        <f>O56/O59</f>
        <v>9.5238095238095233E-2</v>
      </c>
    </row>
    <row r="57" spans="2:17" x14ac:dyDescent="0.25">
      <c r="B57" s="70" t="s">
        <v>29</v>
      </c>
      <c r="C57" s="102" t="s">
        <v>141</v>
      </c>
      <c r="D57" s="102" t="s">
        <v>165</v>
      </c>
      <c r="E57" s="70">
        <v>3</v>
      </c>
      <c r="F57" s="72">
        <f>E57/E59</f>
        <v>0.16666666666666666</v>
      </c>
      <c r="M57" s="75" t="s">
        <v>29</v>
      </c>
      <c r="N57" s="75">
        <v>46.84</v>
      </c>
      <c r="O57" s="70">
        <v>2</v>
      </c>
      <c r="P57" s="72">
        <f>O57/O59</f>
        <v>9.5238095238095233E-2</v>
      </c>
    </row>
    <row r="58" spans="2:17" x14ac:dyDescent="0.25">
      <c r="B58" s="70" t="s">
        <v>30</v>
      </c>
      <c r="C58" s="102" t="s">
        <v>141</v>
      </c>
      <c r="D58" s="102" t="s">
        <v>165</v>
      </c>
      <c r="E58" s="70">
        <v>3</v>
      </c>
      <c r="F58" s="72">
        <f>E58/E59</f>
        <v>0.16666666666666666</v>
      </c>
      <c r="M58" s="75" t="s">
        <v>30</v>
      </c>
      <c r="N58" s="75">
        <v>34.33</v>
      </c>
      <c r="O58" s="70">
        <v>2</v>
      </c>
      <c r="P58" s="72">
        <f>O58/O59</f>
        <v>9.5238095238095233E-2</v>
      </c>
    </row>
    <row r="59" spans="2:17" x14ac:dyDescent="0.25">
      <c r="B59" s="70" t="s">
        <v>10</v>
      </c>
      <c r="C59" s="2"/>
      <c r="D59" s="2"/>
      <c r="E59" s="70">
        <f>E49+E50+E51+E52+E53+E54+E55+E56+E57+E58</f>
        <v>18</v>
      </c>
      <c r="F59" s="73">
        <v>100</v>
      </c>
      <c r="M59" s="75" t="s">
        <v>10</v>
      </c>
      <c r="N59" s="2"/>
      <c r="O59" s="70">
        <f>O49+O50+O51+O52+O53+O54+O55+O56+O57+O58</f>
        <v>21</v>
      </c>
      <c r="P59" s="73">
        <v>100</v>
      </c>
    </row>
    <row r="60" spans="2:17" ht="27" customHeight="1" x14ac:dyDescent="0.25">
      <c r="B60" s="179" t="s">
        <v>97</v>
      </c>
      <c r="C60" s="180"/>
      <c r="D60" s="180"/>
      <c r="E60" s="180"/>
      <c r="F60" s="181"/>
      <c r="G60" s="116"/>
      <c r="H60" s="116"/>
      <c r="I60" s="116"/>
      <c r="J60" s="116"/>
      <c r="M60" s="176" t="s">
        <v>116</v>
      </c>
      <c r="N60" s="176"/>
      <c r="O60" s="176"/>
      <c r="P60" s="176"/>
    </row>
    <row r="62" spans="2:17" ht="15" customHeight="1" x14ac:dyDescent="0.25">
      <c r="M62" s="175" t="s">
        <v>118</v>
      </c>
      <c r="N62" s="175"/>
      <c r="O62" s="174" t="s">
        <v>12</v>
      </c>
      <c r="P62" s="174"/>
      <c r="Q62" s="174"/>
    </row>
    <row r="63" spans="2:17" x14ac:dyDescent="0.25">
      <c r="M63" s="70" t="s">
        <v>54</v>
      </c>
      <c r="N63" s="75" t="s">
        <v>119</v>
      </c>
      <c r="O63" s="70" t="s">
        <v>31</v>
      </c>
      <c r="P63" s="67" t="s">
        <v>11</v>
      </c>
      <c r="Q63" s="67" t="s">
        <v>9</v>
      </c>
    </row>
    <row r="64" spans="2:17" x14ac:dyDescent="0.25">
      <c r="M64" s="75" t="s">
        <v>16</v>
      </c>
      <c r="N64" s="67" t="s">
        <v>155</v>
      </c>
      <c r="O64" s="71">
        <v>1</v>
      </c>
      <c r="P64" s="70">
        <f>O74/O64</f>
        <v>12</v>
      </c>
      <c r="Q64" s="72">
        <f>P64/P74</f>
        <v>0.1111111111111111</v>
      </c>
    </row>
    <row r="65" spans="13:17" x14ac:dyDescent="0.25">
      <c r="M65" s="75" t="s">
        <v>15</v>
      </c>
      <c r="N65" s="67" t="s">
        <v>155</v>
      </c>
      <c r="O65" s="71">
        <v>1</v>
      </c>
      <c r="P65" s="70">
        <f>O74/O65</f>
        <v>12</v>
      </c>
      <c r="Q65" s="72">
        <f>P65/P74</f>
        <v>0.1111111111111111</v>
      </c>
    </row>
    <row r="66" spans="13:17" x14ac:dyDescent="0.25">
      <c r="M66" s="75" t="s">
        <v>17</v>
      </c>
      <c r="N66" s="67" t="s">
        <v>155</v>
      </c>
      <c r="O66" s="71">
        <v>1</v>
      </c>
      <c r="P66" s="70">
        <f>O74/O66</f>
        <v>12</v>
      </c>
      <c r="Q66" s="72">
        <f>P66/P74</f>
        <v>0.1111111111111111</v>
      </c>
    </row>
    <row r="67" spans="13:17" x14ac:dyDescent="0.25">
      <c r="M67" s="75" t="s">
        <v>18</v>
      </c>
      <c r="N67" s="67" t="s">
        <v>155</v>
      </c>
      <c r="O67" s="71">
        <v>1</v>
      </c>
      <c r="P67" s="70">
        <f>O74/O67</f>
        <v>12</v>
      </c>
      <c r="Q67" s="72">
        <f>P67/P74</f>
        <v>0.1111111111111111</v>
      </c>
    </row>
    <row r="68" spans="13:17" x14ac:dyDescent="0.25">
      <c r="M68" s="75" t="s">
        <v>25</v>
      </c>
      <c r="N68" s="67" t="s">
        <v>155</v>
      </c>
      <c r="O68" s="71">
        <v>1</v>
      </c>
      <c r="P68" s="70">
        <f>O74/O68</f>
        <v>12</v>
      </c>
      <c r="Q68" s="72">
        <f>P68/P74</f>
        <v>0.1111111111111111</v>
      </c>
    </row>
    <row r="69" spans="13:17" x14ac:dyDescent="0.25">
      <c r="M69" s="75" t="s">
        <v>26</v>
      </c>
      <c r="N69" s="67" t="s">
        <v>155</v>
      </c>
      <c r="O69" s="71">
        <v>1</v>
      </c>
      <c r="P69" s="70">
        <f>O74/O69</f>
        <v>12</v>
      </c>
      <c r="Q69" s="72">
        <f>P69/P74</f>
        <v>0.1111111111111111</v>
      </c>
    </row>
    <row r="70" spans="13:17" x14ac:dyDescent="0.25">
      <c r="M70" s="75" t="s">
        <v>27</v>
      </c>
      <c r="N70" s="67" t="s">
        <v>155</v>
      </c>
      <c r="O70" s="71">
        <v>1</v>
      </c>
      <c r="P70" s="70">
        <f>O74/O70</f>
        <v>12</v>
      </c>
      <c r="Q70" s="72">
        <f>P70/P74</f>
        <v>0.1111111111111111</v>
      </c>
    </row>
    <row r="71" spans="13:17" x14ac:dyDescent="0.25">
      <c r="M71" s="75" t="s">
        <v>28</v>
      </c>
      <c r="N71" s="67" t="s">
        <v>156</v>
      </c>
      <c r="O71" s="71">
        <v>2</v>
      </c>
      <c r="P71" s="70">
        <f>O74/O71</f>
        <v>6</v>
      </c>
      <c r="Q71" s="72">
        <f>P71/P74</f>
        <v>5.5555555555555552E-2</v>
      </c>
    </row>
    <row r="72" spans="13:17" x14ac:dyDescent="0.25">
      <c r="M72" s="75" t="s">
        <v>29</v>
      </c>
      <c r="N72" s="67" t="s">
        <v>155</v>
      </c>
      <c r="O72" s="71">
        <v>1</v>
      </c>
      <c r="P72" s="70">
        <f>O74/O72</f>
        <v>12</v>
      </c>
      <c r="Q72" s="72">
        <f>P72/P74</f>
        <v>0.1111111111111111</v>
      </c>
    </row>
    <row r="73" spans="13:17" x14ac:dyDescent="0.25">
      <c r="M73" s="75" t="s">
        <v>30</v>
      </c>
      <c r="N73" s="67" t="s">
        <v>156</v>
      </c>
      <c r="O73" s="71">
        <v>2</v>
      </c>
      <c r="P73" s="70">
        <f>O74/O73</f>
        <v>6</v>
      </c>
      <c r="Q73" s="72">
        <f>P73/P74</f>
        <v>5.5555555555555552E-2</v>
      </c>
    </row>
    <row r="74" spans="13:17" x14ac:dyDescent="0.25">
      <c r="M74" s="75" t="s">
        <v>10</v>
      </c>
      <c r="N74" s="2"/>
      <c r="O74" s="71">
        <f>O64+O65+O66+O67+O68+O69+O70+O71+O72+O73</f>
        <v>12</v>
      </c>
      <c r="P74" s="70">
        <f>P64+P65+P66+P67+P68+P69+P70+P71+P72+P73</f>
        <v>108</v>
      </c>
      <c r="Q74" s="73">
        <v>100</v>
      </c>
    </row>
    <row r="75" spans="13:17" x14ac:dyDescent="0.25">
      <c r="M75" s="188" t="s">
        <v>121</v>
      </c>
      <c r="N75" s="189"/>
      <c r="O75" s="189"/>
      <c r="P75" s="189"/>
      <c r="Q75" s="190"/>
    </row>
    <row r="78" spans="13:17" x14ac:dyDescent="0.25">
      <c r="M78" s="155" t="s">
        <v>120</v>
      </c>
      <c r="N78" s="165"/>
      <c r="O78" s="174" t="s">
        <v>12</v>
      </c>
      <c r="P78" s="174"/>
    </row>
    <row r="79" spans="13:17" x14ac:dyDescent="0.25">
      <c r="M79" s="70" t="s">
        <v>54</v>
      </c>
      <c r="N79" s="70" t="s">
        <v>60</v>
      </c>
      <c r="O79" s="67" t="s">
        <v>11</v>
      </c>
      <c r="P79" s="67" t="s">
        <v>9</v>
      </c>
    </row>
    <row r="80" spans="13:17" x14ac:dyDescent="0.25">
      <c r="M80" s="75" t="s">
        <v>16</v>
      </c>
      <c r="N80" s="120">
        <f>1499694.66</f>
        <v>1499694.66</v>
      </c>
      <c r="O80" s="71">
        <f>N90/N80</f>
        <v>21.080469040277841</v>
      </c>
      <c r="P80" s="72">
        <f>O80/O90</f>
        <v>0.11924293953460667</v>
      </c>
    </row>
    <row r="81" spans="13:16" x14ac:dyDescent="0.25">
      <c r="M81" s="75" t="s">
        <v>15</v>
      </c>
      <c r="N81" s="120">
        <f>4216037.78</f>
        <v>4216037.78</v>
      </c>
      <c r="O81" s="71">
        <f>N90/N81</f>
        <v>7.4985729492205833</v>
      </c>
      <c r="P81" s="72">
        <f>O81/O90</f>
        <v>4.2416128363715111E-2</v>
      </c>
    </row>
    <row r="82" spans="13:16" x14ac:dyDescent="0.25">
      <c r="M82" s="75" t="s">
        <v>17</v>
      </c>
      <c r="N82" s="120">
        <v>3348800.22</v>
      </c>
      <c r="O82" s="71">
        <f>N90/N82</f>
        <v>9.4404756250284763</v>
      </c>
      <c r="P82" s="72">
        <f>O82/O90</f>
        <v>5.3400617509142573E-2</v>
      </c>
    </row>
    <row r="83" spans="13:16" x14ac:dyDescent="0.25">
      <c r="M83" s="75" t="s">
        <v>18</v>
      </c>
      <c r="N83" s="120">
        <v>4173067.73</v>
      </c>
      <c r="O83" s="71">
        <f>N90/N83</f>
        <v>7.5757857038184238</v>
      </c>
      <c r="P83" s="72">
        <f>O83/O90</f>
        <v>4.2852886948650727E-2</v>
      </c>
    </row>
    <row r="84" spans="13:16" x14ac:dyDescent="0.25">
      <c r="M84" s="75" t="s">
        <v>25</v>
      </c>
      <c r="N84" s="120">
        <f>987113.07</f>
        <v>987113.07</v>
      </c>
      <c r="O84" s="71">
        <f>N90/N84</f>
        <v>32.026996512162484</v>
      </c>
      <c r="P84" s="72">
        <f>O84/O90</f>
        <v>0.18116262979149136</v>
      </c>
    </row>
    <row r="85" spans="13:16" x14ac:dyDescent="0.25">
      <c r="M85" s="75" t="s">
        <v>26</v>
      </c>
      <c r="N85" s="120">
        <f>2965350.28</f>
        <v>2965350.28</v>
      </c>
      <c r="O85" s="71">
        <f>N90/N85</f>
        <v>10.661225104914083</v>
      </c>
      <c r="P85" s="72">
        <f>O85/O90</f>
        <v>6.0305860278588246E-2</v>
      </c>
    </row>
    <row r="86" spans="13:16" x14ac:dyDescent="0.25">
      <c r="M86" s="75" t="s">
        <v>27</v>
      </c>
      <c r="N86" s="120">
        <v>7393114.1399999997</v>
      </c>
      <c r="O86" s="71">
        <f>N90/N86</f>
        <v>4.2761772984070285</v>
      </c>
      <c r="P86" s="72">
        <f>O86/O90</f>
        <v>2.4188453779607481E-2</v>
      </c>
    </row>
    <row r="87" spans="13:16" x14ac:dyDescent="0.25">
      <c r="M87" s="75" t="s">
        <v>28</v>
      </c>
      <c r="N87" s="120">
        <f>3579262.88</f>
        <v>3579262.88</v>
      </c>
      <c r="O87" s="71">
        <f>N90/N87</f>
        <v>8.832619427495084</v>
      </c>
      <c r="P87" s="72">
        <f>O87/O90</f>
        <v>4.9962242410859892E-2</v>
      </c>
    </row>
    <row r="88" spans="13:16" x14ac:dyDescent="0.25">
      <c r="M88" s="75" t="s">
        <v>29</v>
      </c>
      <c r="N88" s="120">
        <f>488437.67</f>
        <v>488437.67</v>
      </c>
      <c r="O88" s="71">
        <f>N90/N88</f>
        <v>64.72528388320255</v>
      </c>
      <c r="P88" s="72">
        <f>O88/O90</f>
        <v>0.3661224566539934</v>
      </c>
    </row>
    <row r="89" spans="13:16" x14ac:dyDescent="0.25">
      <c r="M89" s="75" t="s">
        <v>30</v>
      </c>
      <c r="N89" s="120">
        <v>2963388.42</v>
      </c>
      <c r="O89" s="71">
        <f>N90/N89</f>
        <v>10.668283184423053</v>
      </c>
      <c r="P89" s="72">
        <f>O89/O90</f>
        <v>6.0345784729344563E-2</v>
      </c>
    </row>
    <row r="90" spans="13:16" x14ac:dyDescent="0.25">
      <c r="M90" s="75" t="s">
        <v>10</v>
      </c>
      <c r="N90" s="120">
        <f>N80+N81+N82+N83+N84+N85+N86+N87+N88+N89</f>
        <v>31614266.850000001</v>
      </c>
      <c r="O90" s="71">
        <f>O80+O81+O82+O83+O84+O85+O86+O87+O88+O89</f>
        <v>176.7858887289496</v>
      </c>
      <c r="P90" s="73">
        <v>100</v>
      </c>
    </row>
    <row r="91" spans="13:16" x14ac:dyDescent="0.25">
      <c r="M91" s="176" t="s">
        <v>94</v>
      </c>
      <c r="N91" s="176"/>
      <c r="O91" s="176"/>
      <c r="P91" s="176"/>
    </row>
  </sheetData>
  <mergeCells count="30">
    <mergeCell ref="O78:P78"/>
    <mergeCell ref="M78:N78"/>
    <mergeCell ref="M75:Q75"/>
    <mergeCell ref="M91:P91"/>
    <mergeCell ref="O47:P47"/>
    <mergeCell ref="M47:N47"/>
    <mergeCell ref="M60:P60"/>
    <mergeCell ref="O62:Q62"/>
    <mergeCell ref="M62:N62"/>
    <mergeCell ref="B60:F60"/>
    <mergeCell ref="B47:D47"/>
    <mergeCell ref="M2:P2"/>
    <mergeCell ref="M17:O17"/>
    <mergeCell ref="P17:Q17"/>
    <mergeCell ref="B32:D32"/>
    <mergeCell ref="B2:F2"/>
    <mergeCell ref="B17:F17"/>
    <mergeCell ref="G2:I2"/>
    <mergeCell ref="B15:I15"/>
    <mergeCell ref="M30:Q30"/>
    <mergeCell ref="M32:O32"/>
    <mergeCell ref="E47:F47"/>
    <mergeCell ref="B45:G45"/>
    <mergeCell ref="M45:S45"/>
    <mergeCell ref="G17:J17"/>
    <mergeCell ref="E32:G32"/>
    <mergeCell ref="Q2:S2"/>
    <mergeCell ref="P32:S32"/>
    <mergeCell ref="B30:J30"/>
    <mergeCell ref="M15:T15"/>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Matriz de Julgamento</vt:lpstr>
      <vt:lpstr>Matriz de Decisão</vt:lpstr>
      <vt:lpstr>Definições</vt:lpstr>
      <vt:lpstr>Pontuação</vt:lpstr>
      <vt:lpstr>Memória de Cálculo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Paulo Sergio Garcia de Oliveira</cp:lastModifiedBy>
  <dcterms:created xsi:type="dcterms:W3CDTF">2020-03-31T14:10:59Z</dcterms:created>
  <dcterms:modified xsi:type="dcterms:W3CDTF">2020-07-10T13:47:03Z</dcterms:modified>
</cp:coreProperties>
</file>