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9440" windowHeight="12855" activeTab="2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G54" i="1" l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F16" i="1"/>
  <c r="G16" i="1" s="1"/>
  <c r="F15" i="1"/>
  <c r="G15" i="1" s="1"/>
  <c r="G14" i="1"/>
  <c r="G13" i="1"/>
  <c r="G12" i="1"/>
  <c r="F11" i="1"/>
  <c r="G11" i="1" s="1"/>
  <c r="G9" i="1"/>
  <c r="G8" i="1"/>
  <c r="G7" i="1"/>
  <c r="G6" i="1"/>
  <c r="G5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12" i="1"/>
  <c r="C11" i="1"/>
  <c r="C9" i="1"/>
  <c r="C8" i="1"/>
  <c r="C7" i="1"/>
  <c r="C6" i="1"/>
  <c r="C5" i="1"/>
  <c r="C25" i="2"/>
  <c r="C21" i="2"/>
  <c r="C23" i="2"/>
  <c r="C14" i="2" l="1"/>
  <c r="D14" i="2" s="1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4" i="2"/>
  <c r="D5" i="2"/>
  <c r="D6" i="2"/>
  <c r="D7" i="2"/>
  <c r="D8" i="2"/>
  <c r="D9" i="2"/>
  <c r="D11" i="2"/>
  <c r="D12" i="2"/>
  <c r="D13" i="2"/>
  <c r="D15" i="2"/>
  <c r="D16" i="2"/>
  <c r="D17" i="2"/>
  <c r="D18" i="2"/>
  <c r="D3" i="2"/>
  <c r="C29" i="2"/>
  <c r="C10" i="2" l="1"/>
  <c r="D10" i="2" s="1"/>
  <c r="C4" i="2"/>
  <c r="C3" i="2"/>
  <c r="C54" i="1"/>
  <c r="C48" i="2"/>
  <c r="D7" i="3" l="1"/>
  <c r="D8" i="3"/>
  <c r="D35" i="3" l="1"/>
  <c r="D36" i="3"/>
  <c r="C34" i="3"/>
  <c r="D11" i="3" l="1"/>
  <c r="D23" i="3"/>
  <c r="D31" i="3"/>
  <c r="D24" i="3"/>
  <c r="D32" i="3"/>
  <c r="D25" i="3"/>
  <c r="D34" i="3"/>
  <c r="D18" i="3"/>
  <c r="D26" i="3"/>
  <c r="D17" i="3"/>
  <c r="D19" i="3"/>
  <c r="D27" i="3"/>
  <c r="D20" i="3"/>
  <c r="D28" i="3"/>
  <c r="D13" i="3"/>
  <c r="D21" i="3"/>
  <c r="D29" i="3"/>
  <c r="D14" i="3"/>
  <c r="D22" i="3"/>
  <c r="D30" i="3"/>
  <c r="D15" i="3"/>
  <c r="C32" i="3"/>
  <c r="C9" i="3" l="1"/>
  <c r="D9" i="3" s="1"/>
  <c r="C6" i="3"/>
  <c r="D6" i="3" s="1"/>
  <c r="C5" i="3"/>
  <c r="D5" i="3" s="1"/>
  <c r="A1" i="3"/>
  <c r="A1" i="2" l="1"/>
  <c r="K6" i="1" l="1"/>
  <c r="C32" i="2"/>
  <c r="C12" i="3" l="1"/>
  <c r="D12" i="3" s="1"/>
</calcChain>
</file>

<file path=xl/sharedStrings.xml><?xml version="1.0" encoding="utf-8"?>
<sst xmlns="http://schemas.openxmlformats.org/spreadsheetml/2006/main" count="196" uniqueCount="89">
  <si>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</si>
  <si>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</si>
  <si>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</si>
  <si>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</si>
  <si>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</si>
  <si>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</si>
  <si>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</si>
  <si>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</si>
  <si>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</si>
  <si>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</si>
  <si>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</si>
  <si>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</si>
  <si>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</si>
  <si>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</si>
  <si>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</si>
  <si>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</si>
  <si>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</si>
  <si>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</si>
  <si>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</si>
  <si>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</si>
  <si>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</si>
  <si>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</si>
  <si>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</si>
  <si>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</si>
  <si>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</si>
  <si>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</si>
  <si>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</si>
  <si>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</si>
  <si>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</si>
  <si>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</si>
  <si>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</si>
  <si>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</si>
  <si>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</si>
  <si>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</si>
  <si>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</si>
  <si>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</si>
  <si>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</si>
  <si>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</si>
  <si>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</si>
  <si>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</si>
  <si>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</si>
  <si>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</si>
  <si>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</si>
  <si>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</si>
  <si>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</si>
  <si>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</si>
  <si>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</si>
  <si>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</si>
  <si>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</si>
  <si>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</si>
  <si>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</si>
  <si>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</si>
  <si>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</si>
  <si>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</si>
  <si>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</si>
  <si>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</si>
  <si>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</si>
  <si>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</si>
  <si>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</si>
  <si>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</si>
  <si>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</si>
  <si>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</si>
  <si>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</si>
  <si>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</si>
  <si>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</si>
  <si>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</si>
  <si>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</si>
  <si>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</si>
  <si>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</si>
  <si>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</si>
  <si>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AUSENTE</t>
  </si>
  <si>
    <t>PLANTIO COMPENSATÓRIO EXECUTADO</t>
  </si>
  <si>
    <t>DESCARTE DE RESÍDUOS</t>
  </si>
  <si>
    <t>VEGETAÇÃO EXÓTICA</t>
  </si>
  <si>
    <t>VEGETAÇÃO PIONEIRA</t>
  </si>
  <si>
    <t>9.1</t>
  </si>
  <si>
    <t>9.2</t>
  </si>
  <si>
    <t>9.3</t>
  </si>
  <si>
    <t>9.4</t>
  </si>
  <si>
    <t>9.5</t>
  </si>
  <si>
    <t>VIA NÃO ASFALTADA</t>
  </si>
  <si>
    <t>INICIAL</t>
  </si>
  <si>
    <t>EQUIPAMENTO PÚBLICO INSTITUCIONAL (LINHA DE TRANSMISSÃO DE ENERGIA)</t>
  </si>
  <si>
    <t xml:space="preserve">ÁREA DO PROJETO APROVADO </t>
  </si>
  <si>
    <t>ÁREA TOTAL (PARQUE LINEAR + PROJETO APROVADO)</t>
  </si>
  <si>
    <t>ÁREA DO PARQUE LINEAR</t>
  </si>
  <si>
    <t>EQUIPAMENTO PÚBLICO INSTITUCIONAL (DUTOS)</t>
  </si>
  <si>
    <t>edificações = casa da sopa, centro comunitário e churrasqueiras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</si>
  <si>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OURO PRETO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</si>
</sst>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selection activeCell="G55" sqref="G55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7" max="7" width="15.85546875" customWidth="1"/>
    <col min="10" max="10" width="16.140625" customWidth="1"/>
    <col min="11" max="11" width="18.85546875" customWidth="1"/>
  </cols>
  <sheetData>
    <row r="1" spans="1:11" x14ac:dyDescent="0.25">
      <c r="A1" s="35" t="s">
        <v>88</v>
      </c>
      <c r="B1" s="35"/>
      <c r="C1" s="35"/>
      <c r="D1" s="35"/>
      <c r="E1" s="35"/>
      <c r="F1" s="35"/>
      <c r="G1" s="35"/>
    </row>
    <row r="2" spans="1:11" x14ac:dyDescent="0.25">
      <c r="A2" s="35"/>
      <c r="B2" s="35"/>
      <c r="C2" s="35"/>
      <c r="D2" s="35"/>
      <c r="E2" s="35"/>
      <c r="F2" s="35"/>
      <c r="G2" s="35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38" t="s">
        <v>68</v>
      </c>
      <c r="K4" s="38"/>
    </row>
    <row r="5" spans="1:11" x14ac:dyDescent="0.25">
      <c r="A5" s="2">
        <v>1</v>
      </c>
      <c r="B5" s="3" t="s">
        <v>8</v>
      </c>
      <c r="C5" s="4">
        <f>'2 - QA PGI'!C3</f>
        <v>7517.7480000000005</v>
      </c>
      <c r="D5" s="4">
        <f>(100*C5)/$C$54</f>
        <v>3.4958634151350014</v>
      </c>
      <c r="E5" s="30"/>
      <c r="F5" s="4"/>
      <c r="G5" s="4">
        <f t="shared" ref="G5:G9" si="0"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13096.2556</v>
      </c>
      <c r="D6" s="4">
        <f t="shared" ref="D6:D53" si="1">(100*C6)/$C$54</f>
        <v>6.0899515157061517</v>
      </c>
      <c r="E6" s="30"/>
      <c r="F6" s="4"/>
      <c r="G6" s="4">
        <f t="shared" si="0"/>
        <v>0</v>
      </c>
      <c r="J6" s="32">
        <v>148578.18</v>
      </c>
      <c r="K6" s="32">
        <f>(J6*100)/C54</f>
        <v>69.091039464124492</v>
      </c>
    </row>
    <row r="7" spans="1:11" x14ac:dyDescent="0.25">
      <c r="A7" s="2">
        <v>3</v>
      </c>
      <c r="B7" s="3" t="s">
        <v>10</v>
      </c>
      <c r="C7" s="4">
        <f>'2 - QA PGI'!C5</f>
        <v>0</v>
      </c>
      <c r="D7" s="4">
        <f t="shared" si="1"/>
        <v>0</v>
      </c>
      <c r="E7" s="30"/>
      <c r="F7" s="4"/>
      <c r="G7" s="4">
        <f t="shared" si="0"/>
        <v>0</v>
      </c>
    </row>
    <row r="8" spans="1:11" x14ac:dyDescent="0.25">
      <c r="A8" s="2" t="s">
        <v>11</v>
      </c>
      <c r="B8" s="3" t="s">
        <v>12</v>
      </c>
      <c r="C8" s="4">
        <f>'2 - QA PGI'!C6</f>
        <v>0</v>
      </c>
      <c r="D8" s="4">
        <f t="shared" si="1"/>
        <v>0</v>
      </c>
      <c r="E8" s="30"/>
      <c r="F8" s="4"/>
      <c r="G8" s="4">
        <f t="shared" si="0"/>
        <v>0</v>
      </c>
    </row>
    <row r="9" spans="1:11" x14ac:dyDescent="0.25">
      <c r="A9" s="2" t="s">
        <v>13</v>
      </c>
      <c r="B9" s="3" t="s">
        <v>14</v>
      </c>
      <c r="C9" s="4">
        <f>'2 - QA PGI'!C7</f>
        <v>0</v>
      </c>
      <c r="D9" s="4">
        <f t="shared" si="1"/>
        <v>0</v>
      </c>
      <c r="E9" s="30"/>
      <c r="F9" s="4"/>
      <c r="G9" s="4">
        <f t="shared" si="0"/>
        <v>0</v>
      </c>
    </row>
    <row r="10" spans="1:11" x14ac:dyDescent="0.25">
      <c r="A10" s="2" t="s">
        <v>15</v>
      </c>
      <c r="B10" s="3" t="s">
        <v>16</v>
      </c>
      <c r="C10" s="36" t="s">
        <v>81</v>
      </c>
      <c r="D10" s="37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28462.419300000001</v>
      </c>
      <c r="D11" s="4">
        <f t="shared" si="1"/>
        <v>13.235443690996609</v>
      </c>
      <c r="E11" s="30"/>
      <c r="F11" s="4">
        <f>C11/4</f>
        <v>7115.6048250000003</v>
      </c>
      <c r="G11" s="4">
        <f>F11*40</f>
        <v>284624.19300000003</v>
      </c>
    </row>
    <row r="12" spans="1:11" x14ac:dyDescent="0.25">
      <c r="A12" s="2" t="s">
        <v>18</v>
      </c>
      <c r="B12" s="3" t="s">
        <v>12</v>
      </c>
      <c r="C12" s="4">
        <f>'2 - QA PGI'!C9</f>
        <v>22970.376</v>
      </c>
      <c r="D12" s="4">
        <f t="shared" si="1"/>
        <v>10.681562761919537</v>
      </c>
      <c r="E12" s="30"/>
      <c r="F12" s="4"/>
      <c r="G12" s="4">
        <f t="shared" ref="G12:G18" si="2"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5492.0433000000012</v>
      </c>
      <c r="D13" s="4">
        <f t="shared" si="1"/>
        <v>2.5538809290770725</v>
      </c>
      <c r="E13" s="30"/>
      <c r="F13" s="4"/>
      <c r="G13" s="4">
        <f t="shared" si="2"/>
        <v>0</v>
      </c>
    </row>
    <row r="14" spans="1:11" x14ac:dyDescent="0.25">
      <c r="A14" s="2">
        <v>5</v>
      </c>
      <c r="B14" s="3" t="s">
        <v>20</v>
      </c>
      <c r="C14" s="4">
        <f>'2 - QA PGI'!C11</f>
        <v>1841.9616000000001</v>
      </c>
      <c r="D14" s="4">
        <f t="shared" si="1"/>
        <v>0.85653924147544336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6782.8325000000004</v>
      </c>
      <c r="D15" s="4">
        <f t="shared" si="1"/>
        <v>3.1541168961421264</v>
      </c>
      <c r="E15" s="30"/>
      <c r="F15" s="4">
        <f>C15/36</f>
        <v>188.41201388888891</v>
      </c>
      <c r="G15" s="4">
        <f>F15*96.11</f>
        <v>18108.278654861111</v>
      </c>
    </row>
    <row r="16" spans="1:11" x14ac:dyDescent="0.25">
      <c r="A16" s="2">
        <v>7</v>
      </c>
      <c r="B16" s="3" t="s">
        <v>22</v>
      </c>
      <c r="C16" s="4">
        <f>'2 - QA PGI'!C13</f>
        <v>3252.3195999999998</v>
      </c>
      <c r="D16" s="4">
        <f t="shared" si="1"/>
        <v>1.512376459541674</v>
      </c>
      <c r="E16" s="30"/>
      <c r="F16" s="4">
        <f>C16/36</f>
        <v>90.342211111111112</v>
      </c>
      <c r="G16" s="4">
        <f>F16*96.11</f>
        <v>8682.7899098888884</v>
      </c>
    </row>
    <row r="17" spans="1:7" x14ac:dyDescent="0.25">
      <c r="A17" s="2">
        <v>8</v>
      </c>
      <c r="B17" s="3" t="s">
        <v>23</v>
      </c>
      <c r="C17" s="4">
        <f>'2 - QA PGI'!C14</f>
        <v>111384.31259999998</v>
      </c>
      <c r="D17" s="4">
        <f t="shared" si="1"/>
        <v>51.795343956501398</v>
      </c>
      <c r="E17" s="30">
        <v>4</v>
      </c>
      <c r="F17" s="4"/>
      <c r="G17" s="4">
        <f t="shared" si="2"/>
        <v>445537.2503999999</v>
      </c>
    </row>
    <row r="18" spans="1:7" x14ac:dyDescent="0.25">
      <c r="A18" s="2">
        <v>9</v>
      </c>
      <c r="B18" s="3" t="s">
        <v>24</v>
      </c>
      <c r="C18" s="4">
        <f>'2 - QA PGI'!C15</f>
        <v>0</v>
      </c>
      <c r="D18" s="4">
        <f t="shared" si="1"/>
        <v>0</v>
      </c>
      <c r="E18" s="30"/>
      <c r="F18" s="4"/>
      <c r="G18" s="4">
        <f t="shared" si="2"/>
        <v>0</v>
      </c>
    </row>
    <row r="19" spans="1:7" x14ac:dyDescent="0.25">
      <c r="A19" s="2">
        <v>10</v>
      </c>
      <c r="B19" s="3" t="s">
        <v>25</v>
      </c>
      <c r="C19" s="4">
        <f>'2 - QA PGI'!C16</f>
        <v>8216.8647000000001</v>
      </c>
      <c r="D19" s="4">
        <f t="shared" si="1"/>
        <v>3.8209629654843762</v>
      </c>
      <c r="E19" s="30">
        <v>69.790000000000006</v>
      </c>
      <c r="F19" s="4"/>
      <c r="G19" s="4">
        <f>E19*C19</f>
        <v>573454.98741300008</v>
      </c>
    </row>
    <row r="20" spans="1:7" x14ac:dyDescent="0.25">
      <c r="A20" s="2">
        <v>11</v>
      </c>
      <c r="B20" s="3" t="s">
        <v>26</v>
      </c>
      <c r="C20" s="4">
        <f>'2 - QA PGI'!C17</f>
        <v>0</v>
      </c>
      <c r="D20" s="4">
        <f t="shared" si="1"/>
        <v>0</v>
      </c>
      <c r="E20" s="30"/>
      <c r="F20" s="4"/>
      <c r="G20" s="4">
        <f t="shared" ref="G20:G21" si="3">E20*C20</f>
        <v>0</v>
      </c>
    </row>
    <row r="21" spans="1:7" x14ac:dyDescent="0.25">
      <c r="A21" s="2">
        <v>12</v>
      </c>
      <c r="B21" s="3" t="s">
        <v>27</v>
      </c>
      <c r="C21" s="4">
        <f>'2 - QA PGI'!C18</f>
        <v>1796</v>
      </c>
      <c r="D21" s="4">
        <f t="shared" si="1"/>
        <v>0.83516642132490504</v>
      </c>
      <c r="E21" s="30">
        <v>162.13</v>
      </c>
      <c r="F21" s="4"/>
      <c r="G21" s="4">
        <f t="shared" si="3"/>
        <v>291185.48</v>
      </c>
    </row>
    <row r="22" spans="1:7" x14ac:dyDescent="0.25">
      <c r="A22" s="15">
        <v>13</v>
      </c>
      <c r="B22" s="5" t="s">
        <v>28</v>
      </c>
      <c r="C22" s="36"/>
      <c r="D22" s="37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4802.8257999999996</v>
      </c>
      <c r="D23" s="4">
        <f t="shared" si="1"/>
        <v>2.2333846523568619</v>
      </c>
      <c r="E23" s="30">
        <v>83.14</v>
      </c>
      <c r="F23" s="4"/>
      <c r="G23" s="4">
        <f t="shared" ref="G23:G35" si="4">E23*C23</f>
        <v>399306.93701199995</v>
      </c>
    </row>
    <row r="24" spans="1:7" x14ac:dyDescent="0.25">
      <c r="A24" s="14" t="s">
        <v>31</v>
      </c>
      <c r="B24" s="3" t="s">
        <v>32</v>
      </c>
      <c r="C24" s="4">
        <f>'2 - QA PGI'!C21</f>
        <v>21850.915300000001</v>
      </c>
      <c r="D24" s="4">
        <f t="shared" si="1"/>
        <v>10.160997067803239</v>
      </c>
      <c r="E24" s="30">
        <v>121.19</v>
      </c>
      <c r="F24" s="4"/>
      <c r="G24" s="4">
        <f t="shared" si="4"/>
        <v>2648112.4252070002</v>
      </c>
    </row>
    <row r="25" spans="1:7" x14ac:dyDescent="0.25">
      <c r="A25" s="14" t="s">
        <v>33</v>
      </c>
      <c r="B25" s="3" t="s">
        <v>34</v>
      </c>
      <c r="C25" s="4">
        <f>'2 - QA PGI'!C22</f>
        <v>653.1</v>
      </c>
      <c r="D25" s="4">
        <f t="shared" si="1"/>
        <v>0.30370110788824917</v>
      </c>
      <c r="E25" s="30">
        <v>202.54</v>
      </c>
      <c r="F25" s="4"/>
      <c r="G25" s="4">
        <f t="shared" si="4"/>
        <v>132278.87400000001</v>
      </c>
    </row>
    <row r="26" spans="1:7" x14ac:dyDescent="0.25">
      <c r="A26" s="14" t="s">
        <v>35</v>
      </c>
      <c r="B26" s="3" t="s">
        <v>36</v>
      </c>
      <c r="C26" s="4">
        <f>'2 - QA PGI'!C23</f>
        <v>1195.3945000000001</v>
      </c>
      <c r="D26" s="4">
        <f t="shared" si="1"/>
        <v>0.55587602819402804</v>
      </c>
      <c r="E26" s="30">
        <v>1433.26</v>
      </c>
      <c r="F26" s="4"/>
      <c r="G26" s="4">
        <f t="shared" si="4"/>
        <v>1713311.1210700001</v>
      </c>
    </row>
    <row r="27" spans="1:7" x14ac:dyDescent="0.25">
      <c r="A27" s="14" t="s">
        <v>37</v>
      </c>
      <c r="B27" s="3" t="s">
        <v>38</v>
      </c>
      <c r="C27" s="4">
        <f>'2 - QA PGI'!C24</f>
        <v>1041.6868999999999</v>
      </c>
      <c r="D27" s="4">
        <f t="shared" si="1"/>
        <v>0.4843997329699522</v>
      </c>
      <c r="E27" s="30">
        <v>183.86</v>
      </c>
      <c r="F27" s="4"/>
      <c r="G27" s="4">
        <f t="shared" si="4"/>
        <v>191524.553434</v>
      </c>
    </row>
    <row r="28" spans="1:7" x14ac:dyDescent="0.25">
      <c r="A28" s="14" t="s">
        <v>39</v>
      </c>
      <c r="B28" s="3" t="s">
        <v>40</v>
      </c>
      <c r="C28" s="4">
        <f>'2 - QA PGI'!C25</f>
        <v>400</v>
      </c>
      <c r="D28" s="4">
        <f t="shared" si="1"/>
        <v>0.18600588448216149</v>
      </c>
      <c r="E28" s="30">
        <v>744.43</v>
      </c>
      <c r="F28" s="4"/>
      <c r="G28" s="4">
        <f t="shared" si="4"/>
        <v>297772</v>
      </c>
    </row>
    <row r="29" spans="1:7" x14ac:dyDescent="0.25">
      <c r="A29" s="14" t="s">
        <v>41</v>
      </c>
      <c r="B29" s="3" t="s">
        <v>42</v>
      </c>
      <c r="C29" s="4">
        <f>'2 - QA PGI'!C26</f>
        <v>1975.5418999999999</v>
      </c>
      <c r="D29" s="4">
        <f t="shared" si="1"/>
        <v>0.91865604610267459</v>
      </c>
      <c r="E29" s="30">
        <v>146.11000000000001</v>
      </c>
      <c r="F29" s="4"/>
      <c r="G29" s="4">
        <f t="shared" si="4"/>
        <v>288646.42700900004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1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1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288</v>
      </c>
      <c r="D32" s="4">
        <f t="shared" si="1"/>
        <v>0.13392423682715626</v>
      </c>
      <c r="E32" s="30">
        <v>263.77999999999997</v>
      </c>
      <c r="F32" s="4"/>
      <c r="G32" s="4">
        <f t="shared" si="4"/>
        <v>75968.639999999985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1"/>
        <v>0</v>
      </c>
      <c r="E33" s="30">
        <v>147.88</v>
      </c>
      <c r="F33" s="4"/>
      <c r="G33" s="4">
        <f t="shared" si="4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1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17942.036199999999</v>
      </c>
      <c r="D35" s="4">
        <f t="shared" si="1"/>
        <v>8.3433107819798984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6" t="s">
        <v>70</v>
      </c>
      <c r="D36" s="37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1"/>
        <v>0</v>
      </c>
      <c r="E37" s="30"/>
      <c r="F37" s="4"/>
      <c r="G37" s="4">
        <f t="shared" ref="G37:G48" si="5"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1"/>
        <v>0</v>
      </c>
      <c r="E38" s="30"/>
      <c r="F38" s="4"/>
      <c r="G38" s="4">
        <f t="shared" si="5"/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1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1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1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1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1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1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1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488.7817</v>
      </c>
      <c r="D46" s="4">
        <f t="shared" si="1"/>
        <v>0.22729068106798628</v>
      </c>
      <c r="E46" s="4">
        <v>164.74</v>
      </c>
      <c r="F46" s="4"/>
      <c r="G46" s="4">
        <f t="shared" si="5"/>
        <v>80521.897258000012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1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1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71</v>
      </c>
      <c r="C49" s="4">
        <f>'2 - QA PGI'!C45</f>
        <v>0</v>
      </c>
      <c r="D49" s="4">
        <f t="shared" si="1"/>
        <v>0</v>
      </c>
      <c r="E49" s="4"/>
      <c r="F49" s="4"/>
      <c r="G49" s="4"/>
    </row>
    <row r="50" spans="1:7" x14ac:dyDescent="0.25">
      <c r="A50" s="14">
        <v>27</v>
      </c>
      <c r="B50" s="16" t="s">
        <v>72</v>
      </c>
      <c r="C50" s="4">
        <f>'3 - QA MD'!C30</f>
        <v>69.004800000000003</v>
      </c>
      <c r="D50" s="4">
        <f t="shared" si="1"/>
        <v>3.2088247143786643E-2</v>
      </c>
      <c r="E50" s="4"/>
      <c r="F50" s="4"/>
      <c r="G50" s="4"/>
    </row>
    <row r="51" spans="1:7" x14ac:dyDescent="0.25">
      <c r="A51" s="14">
        <v>28</v>
      </c>
      <c r="B51" s="16" t="s">
        <v>73</v>
      </c>
      <c r="C51" s="4">
        <f>'3 - QA MD'!C31</f>
        <v>0</v>
      </c>
      <c r="D51" s="4">
        <f t="shared" si="1"/>
        <v>0</v>
      </c>
      <c r="E51" s="4"/>
      <c r="F51" s="4"/>
      <c r="G51" s="4"/>
    </row>
    <row r="52" spans="1:7" x14ac:dyDescent="0.25">
      <c r="A52" s="14">
        <v>29</v>
      </c>
      <c r="B52" s="16" t="s">
        <v>82</v>
      </c>
      <c r="C52" s="4">
        <f>'2 - QA PGI'!C46</f>
        <v>14436.377500000001</v>
      </c>
      <c r="D52" s="4">
        <f t="shared" si="1"/>
        <v>6.713127914014688</v>
      </c>
      <c r="E52" s="4"/>
      <c r="F52" s="4"/>
      <c r="G52" s="4"/>
    </row>
    <row r="53" spans="1:7" x14ac:dyDescent="0.25">
      <c r="A53" s="14">
        <v>30</v>
      </c>
      <c r="B53" s="16" t="s">
        <v>86</v>
      </c>
      <c r="C53" s="4">
        <f>'2 - QA PGI'!C47</f>
        <v>0</v>
      </c>
      <c r="D53" s="4">
        <f t="shared" si="1"/>
        <v>0</v>
      </c>
      <c r="E53" s="4"/>
      <c r="F53" s="4"/>
      <c r="G53" s="4"/>
    </row>
    <row r="54" spans="1:7" ht="15.75" x14ac:dyDescent="0.25">
      <c r="A54" s="6"/>
      <c r="B54" s="7" t="s">
        <v>67</v>
      </c>
      <c r="C54" s="8">
        <f>'3 - QA MD'!C34</f>
        <v>215046.96</v>
      </c>
      <c r="D54" s="8">
        <v>100</v>
      </c>
      <c r="E54" s="8"/>
      <c r="F54" s="8"/>
      <c r="G54" s="10">
        <f>SUM(G5:G53)</f>
        <v>7449035.8543677516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E37" sqref="E37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</cols>
  <sheetData>
    <row r="1" spans="1:6" ht="38.25" customHeight="1" x14ac:dyDescent="0.25">
      <c r="A1" s="41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OURO PRETO</v>
      </c>
      <c r="B1" s="42"/>
      <c r="C1" s="42"/>
      <c r="D1" s="42"/>
    </row>
    <row r="2" spans="1:6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6" x14ac:dyDescent="0.25">
      <c r="A3" s="19">
        <v>1</v>
      </c>
      <c r="B3" s="20" t="s">
        <v>8</v>
      </c>
      <c r="C3" s="21">
        <f>3*(111.5735+341.2584+238.0283+239.6355+221.4123+245.0323+290.8848+215.1135+562.9774)+120</f>
        <v>7517.7480000000005</v>
      </c>
      <c r="D3" s="21">
        <f>(100*C3)/$C$48</f>
        <v>3.4958634151350014</v>
      </c>
    </row>
    <row r="4" spans="1:6" x14ac:dyDescent="0.25">
      <c r="A4" s="19">
        <v>2</v>
      </c>
      <c r="B4" s="20" t="s">
        <v>9</v>
      </c>
      <c r="C4" s="21">
        <f>20614.0036-C3</f>
        <v>13096.2556</v>
      </c>
      <c r="D4" s="21">
        <f t="shared" ref="D4:D47" si="0">(100*C4)/$C$48</f>
        <v>6.0899515157061517</v>
      </c>
    </row>
    <row r="5" spans="1:6" x14ac:dyDescent="0.25">
      <c r="A5" s="19">
        <v>3</v>
      </c>
      <c r="B5" s="20" t="s">
        <v>10</v>
      </c>
      <c r="C5" s="21">
        <v>0</v>
      </c>
      <c r="D5" s="21">
        <f t="shared" si="0"/>
        <v>0</v>
      </c>
    </row>
    <row r="6" spans="1:6" x14ac:dyDescent="0.25">
      <c r="A6" s="19" t="s">
        <v>11</v>
      </c>
      <c r="B6" s="20" t="s">
        <v>12</v>
      </c>
      <c r="C6" s="21">
        <v>0</v>
      </c>
      <c r="D6" s="21">
        <f t="shared" si="0"/>
        <v>0</v>
      </c>
    </row>
    <row r="7" spans="1:6" x14ac:dyDescent="0.25">
      <c r="A7" s="19" t="s">
        <v>13</v>
      </c>
      <c r="B7" s="20" t="s">
        <v>14</v>
      </c>
      <c r="C7" s="21">
        <v>0</v>
      </c>
      <c r="D7" s="21">
        <f t="shared" si="0"/>
        <v>0</v>
      </c>
    </row>
    <row r="8" spans="1:6" x14ac:dyDescent="0.25">
      <c r="A8" s="19">
        <v>4</v>
      </c>
      <c r="B8" s="20" t="s">
        <v>17</v>
      </c>
      <c r="C8" s="21">
        <v>28462.419300000001</v>
      </c>
      <c r="D8" s="21">
        <f t="shared" si="0"/>
        <v>13.235443690996609</v>
      </c>
    </row>
    <row r="9" spans="1:6" x14ac:dyDescent="0.25">
      <c r="A9" s="19" t="s">
        <v>18</v>
      </c>
      <c r="B9" s="20" t="s">
        <v>12</v>
      </c>
      <c r="C9" s="21">
        <v>22970.376</v>
      </c>
      <c r="D9" s="21">
        <f t="shared" si="0"/>
        <v>10.681562761919537</v>
      </c>
    </row>
    <row r="10" spans="1:6" x14ac:dyDescent="0.25">
      <c r="A10" s="19" t="s">
        <v>19</v>
      </c>
      <c r="B10" s="20" t="s">
        <v>14</v>
      </c>
      <c r="C10" s="21">
        <f>C8-C9</f>
        <v>5492.0433000000012</v>
      </c>
      <c r="D10" s="21">
        <f t="shared" si="0"/>
        <v>2.5538809290770725</v>
      </c>
    </row>
    <row r="11" spans="1:6" x14ac:dyDescent="0.25">
      <c r="A11" s="19">
        <v>5</v>
      </c>
      <c r="B11" s="20" t="s">
        <v>20</v>
      </c>
      <c r="C11" s="21">
        <v>1841.9616000000001</v>
      </c>
      <c r="D11" s="21">
        <f t="shared" si="0"/>
        <v>0.85653924147544336</v>
      </c>
    </row>
    <row r="12" spans="1:6" x14ac:dyDescent="0.25">
      <c r="A12" s="19">
        <v>6</v>
      </c>
      <c r="B12" s="20" t="s">
        <v>21</v>
      </c>
      <c r="C12" s="21">
        <v>6782.8325000000004</v>
      </c>
      <c r="D12" s="21">
        <f t="shared" si="0"/>
        <v>3.1541168961421264</v>
      </c>
    </row>
    <row r="13" spans="1:6" x14ac:dyDescent="0.25">
      <c r="A13" s="19">
        <v>7</v>
      </c>
      <c r="B13" s="20" t="s">
        <v>22</v>
      </c>
      <c r="C13" s="21">
        <v>3252.3195999999998</v>
      </c>
      <c r="D13" s="21">
        <f t="shared" si="0"/>
        <v>1.512376459541674</v>
      </c>
    </row>
    <row r="14" spans="1:6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111384.31259999998</v>
      </c>
      <c r="D14" s="21">
        <f t="shared" si="0"/>
        <v>51.795343956501398</v>
      </c>
      <c r="F14" s="34"/>
    </row>
    <row r="15" spans="1:6" x14ac:dyDescent="0.25">
      <c r="A15" s="19">
        <v>9</v>
      </c>
      <c r="B15" s="20" t="s">
        <v>24</v>
      </c>
      <c r="C15" s="21">
        <v>0</v>
      </c>
      <c r="D15" s="21">
        <f t="shared" si="0"/>
        <v>0</v>
      </c>
    </row>
    <row r="16" spans="1:6" x14ac:dyDescent="0.25">
      <c r="A16" s="19">
        <v>10</v>
      </c>
      <c r="B16" s="20" t="s">
        <v>25</v>
      </c>
      <c r="C16" s="21">
        <v>8216.8647000000001</v>
      </c>
      <c r="D16" s="21">
        <f t="shared" si="0"/>
        <v>3.8209629654843762</v>
      </c>
    </row>
    <row r="17" spans="1:4" x14ac:dyDescent="0.25">
      <c r="A17" s="19">
        <v>11</v>
      </c>
      <c r="B17" s="20" t="s">
        <v>26</v>
      </c>
      <c r="C17" s="21">
        <v>0</v>
      </c>
      <c r="D17" s="21">
        <f t="shared" si="0"/>
        <v>0</v>
      </c>
    </row>
    <row r="18" spans="1:4" x14ac:dyDescent="0.25">
      <c r="A18" s="19">
        <v>12</v>
      </c>
      <c r="B18" s="20" t="s">
        <v>27</v>
      </c>
      <c r="C18" s="21">
        <v>1796</v>
      </c>
      <c r="D18" s="21">
        <f t="shared" si="0"/>
        <v>0.83516642132490504</v>
      </c>
    </row>
    <row r="19" spans="1:4" x14ac:dyDescent="0.25">
      <c r="A19" s="22">
        <v>13</v>
      </c>
      <c r="B19" s="23" t="s">
        <v>28</v>
      </c>
      <c r="C19" s="39"/>
      <c r="D19" s="40"/>
    </row>
    <row r="20" spans="1:4" x14ac:dyDescent="0.25">
      <c r="A20" s="24" t="s">
        <v>29</v>
      </c>
      <c r="B20" s="20" t="s">
        <v>30</v>
      </c>
      <c r="C20" s="21">
        <v>4802.8257999999996</v>
      </c>
      <c r="D20" s="21">
        <f t="shared" si="0"/>
        <v>2.2333846523568619</v>
      </c>
    </row>
    <row r="21" spans="1:4" x14ac:dyDescent="0.25">
      <c r="A21" s="24" t="s">
        <v>31</v>
      </c>
      <c r="B21" s="20" t="s">
        <v>32</v>
      </c>
      <c r="C21" s="21">
        <f>6703.8633+15147.052</f>
        <v>21850.915300000001</v>
      </c>
      <c r="D21" s="21">
        <f t="shared" si="0"/>
        <v>10.160997067803239</v>
      </c>
    </row>
    <row r="22" spans="1:4" x14ac:dyDescent="0.25">
      <c r="A22" s="24" t="s">
        <v>33</v>
      </c>
      <c r="B22" s="20" t="s">
        <v>34</v>
      </c>
      <c r="C22" s="21">
        <v>653.1</v>
      </c>
      <c r="D22" s="21">
        <f t="shared" si="0"/>
        <v>0.30370110788824917</v>
      </c>
    </row>
    <row r="23" spans="1:4" x14ac:dyDescent="0.25">
      <c r="A23" s="24" t="s">
        <v>35</v>
      </c>
      <c r="B23" s="20" t="s">
        <v>36</v>
      </c>
      <c r="C23" s="21">
        <f>1078.7545+(9*12.96)</f>
        <v>1195.3945000000001</v>
      </c>
      <c r="D23" s="21">
        <f t="shared" si="0"/>
        <v>0.55587602819402804</v>
      </c>
    </row>
    <row r="24" spans="1:4" x14ac:dyDescent="0.25">
      <c r="A24" s="24" t="s">
        <v>37</v>
      </c>
      <c r="B24" s="20" t="s">
        <v>38</v>
      </c>
      <c r="C24" s="21">
        <v>1041.6868999999999</v>
      </c>
      <c r="D24" s="21">
        <f t="shared" si="0"/>
        <v>0.4843997329699522</v>
      </c>
    </row>
    <row r="25" spans="1:4" x14ac:dyDescent="0.25">
      <c r="A25" s="24" t="s">
        <v>39</v>
      </c>
      <c r="B25" s="20" t="s">
        <v>40</v>
      </c>
      <c r="C25" s="21">
        <f>200+200</f>
        <v>400</v>
      </c>
      <c r="D25" s="21">
        <f t="shared" si="0"/>
        <v>0.18600588448216149</v>
      </c>
    </row>
    <row r="26" spans="1:4" x14ac:dyDescent="0.25">
      <c r="A26" s="24" t="s">
        <v>41</v>
      </c>
      <c r="B26" s="20" t="s">
        <v>42</v>
      </c>
      <c r="C26" s="21">
        <v>1975.5418999999999</v>
      </c>
      <c r="D26" s="21">
        <f t="shared" si="0"/>
        <v>0.91865604610267459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f>4*72</f>
        <v>288</v>
      </c>
      <c r="D29" s="21">
        <f t="shared" si="0"/>
        <v>0.13392423682715626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0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39" t="str">
        <f>'1 - QA Completo'!C36:D36</f>
        <v>AUSENTE</v>
      </c>
      <c r="D32" s="40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0"/>
        <v>0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488.7817</v>
      </c>
      <c r="D42" s="21">
        <f t="shared" si="0"/>
        <v>0.22729068106798628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0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71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82</v>
      </c>
      <c r="C46" s="21">
        <v>14436.377500000001</v>
      </c>
      <c r="D46" s="21">
        <f t="shared" si="0"/>
        <v>6.713127914014688</v>
      </c>
    </row>
    <row r="47" spans="1:4" x14ac:dyDescent="0.25">
      <c r="A47" s="24">
        <v>29</v>
      </c>
      <c r="B47" s="26" t="s">
        <v>86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QA MD'!C34</f>
        <v>215046.96</v>
      </c>
      <c r="D48" s="29">
        <v>100</v>
      </c>
    </row>
    <row r="51" spans="2:2" x14ac:dyDescent="0.25">
      <c r="B51" s="3" t="s">
        <v>87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sqref="A1:D2"/>
    </sheetView>
  </sheetViews>
  <sheetFormatPr defaultRowHeight="15" x14ac:dyDescent="0.25"/>
  <cols>
    <col min="2" max="2" width="72.5703125" bestFit="1" customWidth="1"/>
    <col min="3" max="3" width="11.140625" customWidth="1"/>
  </cols>
  <sheetData>
    <row r="1" spans="1:4" x14ac:dyDescent="0.25">
      <c r="A1" s="43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OURO PRETO</v>
      </c>
      <c r="B1" s="44"/>
      <c r="C1" s="44"/>
      <c r="D1" s="45"/>
    </row>
    <row r="2" spans="1:4" x14ac:dyDescent="0.25">
      <c r="A2" s="46"/>
      <c r="B2" s="47"/>
      <c r="C2" s="47"/>
      <c r="D2" s="48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3" t="s">
        <v>8</v>
      </c>
      <c r="C5" s="4">
        <f>(712.9172+1004.6308+793.6574)*3</f>
        <v>7533.6161999999995</v>
      </c>
      <c r="D5" s="4">
        <f>(C5*100)/$C$34</f>
        <v>3.5032423615753507</v>
      </c>
    </row>
    <row r="6" spans="1:4" x14ac:dyDescent="0.25">
      <c r="A6" s="2">
        <v>2</v>
      </c>
      <c r="B6" s="3" t="s">
        <v>9</v>
      </c>
      <c r="C6" s="4">
        <f>20050.9349-C5</f>
        <v>12517.3187</v>
      </c>
      <c r="D6" s="4">
        <f t="shared" ref="D6:D9" si="0">(C6*100)/$C$36</f>
        <v>5.4371899361423353</v>
      </c>
    </row>
    <row r="7" spans="1:4" x14ac:dyDescent="0.25">
      <c r="A7" s="2">
        <v>3</v>
      </c>
      <c r="B7" s="3" t="s">
        <v>10</v>
      </c>
      <c r="C7" s="4">
        <v>5480.6908000000003</v>
      </c>
      <c r="D7" s="4">
        <f t="shared" si="0"/>
        <v>2.3806661454475786</v>
      </c>
    </row>
    <row r="8" spans="1:4" x14ac:dyDescent="0.25">
      <c r="A8" s="2" t="s">
        <v>11</v>
      </c>
      <c r="B8" s="3" t="s">
        <v>12</v>
      </c>
      <c r="C8" s="4">
        <v>3814.4713999999999</v>
      </c>
      <c r="D8" s="4">
        <f t="shared" si="0"/>
        <v>1.6569048056420237</v>
      </c>
    </row>
    <row r="9" spans="1:4" x14ac:dyDescent="0.25">
      <c r="A9" s="2" t="s">
        <v>13</v>
      </c>
      <c r="B9" s="3" t="s">
        <v>14</v>
      </c>
      <c r="C9" s="4">
        <f>C7-C8</f>
        <v>1666.2194000000004</v>
      </c>
      <c r="D9" s="4">
        <f t="shared" si="0"/>
        <v>0.72376133980555468</v>
      </c>
    </row>
    <row r="10" spans="1:4" x14ac:dyDescent="0.25">
      <c r="A10" s="2" t="s">
        <v>15</v>
      </c>
      <c r="B10" s="3" t="s">
        <v>16</v>
      </c>
      <c r="C10" s="36" t="s">
        <v>81</v>
      </c>
      <c r="D10" s="37"/>
    </row>
    <row r="11" spans="1:4" x14ac:dyDescent="0.25">
      <c r="A11" s="2">
        <v>4</v>
      </c>
      <c r="B11" s="3" t="s">
        <v>20</v>
      </c>
      <c r="C11" s="4">
        <v>1977.5826999999999</v>
      </c>
      <c r="D11" s="4">
        <f>(C11*100)/$C$34</f>
        <v>0.91960504812530253</v>
      </c>
    </row>
    <row r="12" spans="1:4" x14ac:dyDescent="0.25">
      <c r="A12" s="2">
        <v>5</v>
      </c>
      <c r="B12" s="3" t="s">
        <v>74</v>
      </c>
      <c r="C12" s="4">
        <f>C34-(C5+C6+C7+C11+C13+C14+C15+C17+C18+C19+C20+C21+C22+C23+C24+C25+C26+C27+C28+C29+C30+C31)</f>
        <v>160621.21349999998</v>
      </c>
      <c r="D12" s="4">
        <f t="shared" ref="D12:D15" si="1">(C12*100)/$C$34</f>
        <v>74.691227209163984</v>
      </c>
    </row>
    <row r="13" spans="1:4" x14ac:dyDescent="0.25">
      <c r="A13" s="2">
        <v>6</v>
      </c>
      <c r="B13" s="3" t="s">
        <v>24</v>
      </c>
      <c r="C13" s="4">
        <v>0</v>
      </c>
      <c r="D13" s="4">
        <f t="shared" si="1"/>
        <v>0</v>
      </c>
    </row>
    <row r="14" spans="1:4" x14ac:dyDescent="0.25">
      <c r="A14" s="2">
        <v>7</v>
      </c>
      <c r="B14" s="3" t="s">
        <v>25</v>
      </c>
      <c r="C14" s="4">
        <v>8692.5087999999996</v>
      </c>
      <c r="D14" s="4">
        <f t="shared" si="1"/>
        <v>4.0421444692824302</v>
      </c>
    </row>
    <row r="15" spans="1:4" x14ac:dyDescent="0.25">
      <c r="A15" s="2">
        <v>8</v>
      </c>
      <c r="B15" s="3" t="s">
        <v>27</v>
      </c>
      <c r="C15" s="4">
        <v>0</v>
      </c>
      <c r="D15" s="4">
        <f t="shared" si="1"/>
        <v>0</v>
      </c>
    </row>
    <row r="16" spans="1:4" x14ac:dyDescent="0.25">
      <c r="A16" s="15">
        <v>9</v>
      </c>
      <c r="B16" s="5" t="s">
        <v>28</v>
      </c>
      <c r="C16" s="36"/>
      <c r="D16" s="37"/>
    </row>
    <row r="17" spans="1:4" x14ac:dyDescent="0.25">
      <c r="A17" s="14" t="s">
        <v>75</v>
      </c>
      <c r="B17" s="3" t="s">
        <v>34</v>
      </c>
      <c r="C17" s="4">
        <v>0</v>
      </c>
      <c r="D17" s="4">
        <f>(C17*100)/$C$34</f>
        <v>0</v>
      </c>
    </row>
    <row r="18" spans="1:4" x14ac:dyDescent="0.25">
      <c r="A18" s="14" t="s">
        <v>76</v>
      </c>
      <c r="B18" s="3" t="s">
        <v>36</v>
      </c>
      <c r="C18" s="4">
        <v>0</v>
      </c>
      <c r="D18" s="4">
        <f t="shared" ref="D18:D34" si="2">(C18*100)/$C$34</f>
        <v>0</v>
      </c>
    </row>
    <row r="19" spans="1:4" x14ac:dyDescent="0.25">
      <c r="A19" s="14" t="s">
        <v>77</v>
      </c>
      <c r="B19" s="3" t="s">
        <v>38</v>
      </c>
      <c r="C19" s="4">
        <v>0</v>
      </c>
      <c r="D19" s="4">
        <f t="shared" si="2"/>
        <v>0</v>
      </c>
    </row>
    <row r="20" spans="1:4" x14ac:dyDescent="0.25">
      <c r="A20" s="14" t="s">
        <v>78</v>
      </c>
      <c r="B20" s="3" t="s">
        <v>40</v>
      </c>
      <c r="C20" s="4">
        <v>0</v>
      </c>
      <c r="D20" s="4">
        <f t="shared" si="2"/>
        <v>0</v>
      </c>
    </row>
    <row r="21" spans="1:4" x14ac:dyDescent="0.25">
      <c r="A21" s="14" t="s">
        <v>79</v>
      </c>
      <c r="B21" s="3" t="s">
        <v>44</v>
      </c>
      <c r="C21" s="4">
        <v>0</v>
      </c>
      <c r="D21" s="4">
        <f t="shared" si="2"/>
        <v>0</v>
      </c>
    </row>
    <row r="22" spans="1:4" x14ac:dyDescent="0.25">
      <c r="A22" s="14">
        <v>10</v>
      </c>
      <c r="B22" s="3" t="s">
        <v>80</v>
      </c>
      <c r="C22" s="4">
        <v>0</v>
      </c>
      <c r="D22" s="4">
        <f t="shared" si="2"/>
        <v>0</v>
      </c>
    </row>
    <row r="23" spans="1:4" x14ac:dyDescent="0.25">
      <c r="A23" s="14">
        <v>11</v>
      </c>
      <c r="B23" s="3" t="s">
        <v>53</v>
      </c>
      <c r="C23" s="4">
        <v>17942.036199999999</v>
      </c>
      <c r="D23" s="4">
        <f t="shared" si="2"/>
        <v>8.3433107819798984</v>
      </c>
    </row>
    <row r="24" spans="1:4" x14ac:dyDescent="0.25">
      <c r="A24" s="14">
        <v>12</v>
      </c>
      <c r="B24" s="16" t="s">
        <v>55</v>
      </c>
      <c r="C24" s="4">
        <v>212.98830000000001</v>
      </c>
      <c r="D24" s="4">
        <f t="shared" si="2"/>
        <v>9.9042692814629893E-2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2"/>
        <v>0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2"/>
        <v>0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2"/>
        <v>0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2"/>
        <v>0</v>
      </c>
    </row>
    <row r="29" spans="1:4" x14ac:dyDescent="0.25">
      <c r="A29" s="14">
        <v>17</v>
      </c>
      <c r="B29" s="16" t="s">
        <v>71</v>
      </c>
      <c r="C29" s="4">
        <v>0</v>
      </c>
      <c r="D29" s="4">
        <f t="shared" si="2"/>
        <v>0</v>
      </c>
    </row>
    <row r="30" spans="1:4" x14ac:dyDescent="0.25">
      <c r="A30" s="14">
        <v>18</v>
      </c>
      <c r="B30" s="16" t="s">
        <v>72</v>
      </c>
      <c r="C30" s="4">
        <v>69.004800000000003</v>
      </c>
      <c r="D30" s="4">
        <f t="shared" si="2"/>
        <v>3.2088247143786643E-2</v>
      </c>
    </row>
    <row r="31" spans="1:4" x14ac:dyDescent="0.25">
      <c r="A31" s="14">
        <v>19</v>
      </c>
      <c r="B31" s="16" t="s">
        <v>73</v>
      </c>
      <c r="C31" s="4">
        <v>0</v>
      </c>
      <c r="D31" s="4">
        <f t="shared" si="2"/>
        <v>0</v>
      </c>
    </row>
    <row r="32" spans="1:4" x14ac:dyDescent="0.25">
      <c r="A32" s="14">
        <v>20</v>
      </c>
      <c r="B32" s="16" t="s">
        <v>82</v>
      </c>
      <c r="C32" s="4">
        <f>14436.4892</f>
        <v>14436.4892</v>
      </c>
      <c r="D32" s="4">
        <f t="shared" si="2"/>
        <v>6.7131798561579297</v>
      </c>
    </row>
    <row r="33" spans="1:4" x14ac:dyDescent="0.25">
      <c r="A33" s="14">
        <v>21</v>
      </c>
      <c r="B33" s="16" t="s">
        <v>54</v>
      </c>
      <c r="C33" s="36" t="s">
        <v>70</v>
      </c>
      <c r="D33" s="37"/>
    </row>
    <row r="34" spans="1:4" x14ac:dyDescent="0.25">
      <c r="A34" s="6"/>
      <c r="B34" s="7" t="s">
        <v>85</v>
      </c>
      <c r="C34" s="8">
        <f>C36-C35</f>
        <v>215046.96</v>
      </c>
      <c r="D34" s="8">
        <f t="shared" si="2"/>
        <v>100</v>
      </c>
    </row>
    <row r="35" spans="1:4" x14ac:dyDescent="0.25">
      <c r="A35" s="6"/>
      <c r="B35" s="7" t="s">
        <v>83</v>
      </c>
      <c r="C35" s="8">
        <v>15169.73</v>
      </c>
      <c r="D35" s="8">
        <f t="shared" ref="D35:D36" si="3">(C35*100)/$C$36</f>
        <v>6.5893267773070665</v>
      </c>
    </row>
    <row r="36" spans="1:4" x14ac:dyDescent="0.25">
      <c r="A36" s="6"/>
      <c r="B36" s="7" t="s">
        <v>84</v>
      </c>
      <c r="C36" s="8">
        <v>230216.69</v>
      </c>
      <c r="D36" s="8">
        <f t="shared" si="3"/>
        <v>100</v>
      </c>
    </row>
  </sheetData>
  <mergeCells count="4">
    <mergeCell ref="A1:D2"/>
    <mergeCell ref="C10:D10"/>
    <mergeCell ref="C16:D16"/>
    <mergeCell ref="C33:D3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2020-11-19T20:40:58Z</dcterms:modified>
</cp:coreProperties>
</file>