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440" windowHeight="12855"/>
  </bookViews>
  <sheets>
    <sheet name="1 - QA Completo" sheetId="1" r:id="rId1"/>
    <sheet name="2 - QA PGI" sheetId="2" r:id="rId2"/>
    <sheet name="3 - QD MD" sheetId="3" r:id="rId3"/>
  </sheets>
  <calcPr calcId="145621"/>
</workbook>
</file>

<file path=xl/calcChain.xml><?xml version="1.0" encoding="utf-8"?>
<calcChain xmlns="http://schemas.openxmlformats.org/spreadsheetml/2006/main">
  <c r="G48" i="1" l="1"/>
  <c r="G47" i="1"/>
  <c r="G46" i="1"/>
  <c r="G45" i="1"/>
  <c r="G44" i="1"/>
  <c r="G43" i="1"/>
  <c r="G42" i="1"/>
  <c r="G41" i="1"/>
  <c r="G40" i="1"/>
  <c r="G39" i="1"/>
  <c r="G38" i="1"/>
  <c r="G37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6" i="1"/>
  <c r="F16" i="1"/>
  <c r="G15" i="1"/>
  <c r="F15" i="1"/>
  <c r="G14" i="1"/>
  <c r="G13" i="1"/>
  <c r="G12" i="1"/>
  <c r="F11" i="1"/>
  <c r="G11" i="1" s="1"/>
  <c r="G9" i="1"/>
  <c r="G8" i="1"/>
  <c r="G7" i="1"/>
  <c r="G6" i="1"/>
  <c r="G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6" i="1"/>
  <c r="C15" i="1"/>
  <c r="C14" i="1"/>
  <c r="C13" i="1"/>
  <c r="C12" i="1"/>
  <c r="C11" i="1"/>
  <c r="C9" i="1"/>
  <c r="C8" i="1"/>
  <c r="C7" i="1"/>
  <c r="C6" i="1"/>
  <c r="C5" i="1"/>
  <c r="C43" i="2"/>
  <c r="C3" i="2"/>
  <c r="G35" i="1" l="1"/>
  <c r="C21" i="2"/>
  <c r="C10" i="2"/>
  <c r="C7" i="2"/>
  <c r="C4" i="2"/>
  <c r="D35" i="3" l="1"/>
  <c r="D34" i="3"/>
  <c r="C33" i="3"/>
  <c r="D33" i="3" l="1"/>
  <c r="C48" i="2"/>
  <c r="C54" i="1"/>
  <c r="D17" i="3"/>
  <c r="D18" i="3"/>
  <c r="D19" i="3"/>
  <c r="D20" i="3"/>
  <c r="D21" i="3"/>
  <c r="D22" i="3"/>
  <c r="D23" i="3"/>
  <c r="D24" i="3"/>
  <c r="D25" i="3"/>
  <c r="D26" i="3"/>
  <c r="D28" i="3"/>
  <c r="D29" i="3"/>
  <c r="D30" i="3"/>
  <c r="D31" i="3"/>
  <c r="D16" i="3"/>
  <c r="D12" i="3"/>
  <c r="D13" i="3"/>
  <c r="D14" i="3"/>
  <c r="D10" i="3"/>
  <c r="D6" i="3"/>
  <c r="D7" i="3"/>
  <c r="C27" i="3"/>
  <c r="D27" i="3" s="1"/>
  <c r="C8" i="3"/>
  <c r="D8" i="3" s="1"/>
  <c r="C5" i="3"/>
  <c r="D5" i="3" s="1"/>
  <c r="C4" i="3"/>
  <c r="C11" i="3" l="1"/>
  <c r="D11" i="3" s="1"/>
  <c r="D35" i="1"/>
  <c r="D53" i="1"/>
  <c r="D37" i="1"/>
  <c r="D18" i="1"/>
  <c r="D43" i="1"/>
  <c r="D32" i="1"/>
  <c r="D6" i="1"/>
  <c r="D48" i="1"/>
  <c r="D12" i="1"/>
  <c r="D41" i="1"/>
  <c r="D30" i="1"/>
  <c r="D8" i="1"/>
  <c r="D38" i="1"/>
  <c r="D27" i="1"/>
  <c r="D11" i="1"/>
  <c r="D47" i="1"/>
  <c r="D23" i="1"/>
  <c r="D5" i="1"/>
  <c r="D25" i="1"/>
  <c r="D16" i="1"/>
  <c r="D45" i="1"/>
  <c r="D34" i="1"/>
  <c r="D50" i="1"/>
  <c r="D42" i="1"/>
  <c r="D31" i="1"/>
  <c r="D9" i="1"/>
  <c r="D24" i="1"/>
  <c r="D15" i="1"/>
  <c r="D40" i="1"/>
  <c r="D29" i="1"/>
  <c r="D20" i="1"/>
  <c r="D49" i="1"/>
  <c r="D13" i="1"/>
  <c r="D51" i="1"/>
  <c r="D52" i="1"/>
  <c r="D46" i="1"/>
  <c r="D14" i="1"/>
  <c r="D39" i="1"/>
  <c r="D28" i="1"/>
  <c r="D19" i="1"/>
  <c r="D44" i="1"/>
  <c r="D33" i="1"/>
  <c r="D7" i="1"/>
  <c r="D26" i="1"/>
  <c r="D21" i="1"/>
  <c r="D36" i="2"/>
  <c r="D39" i="2"/>
  <c r="D27" i="2"/>
  <c r="D15" i="2"/>
  <c r="D6" i="2"/>
  <c r="D23" i="2"/>
  <c r="D43" i="2"/>
  <c r="D31" i="2"/>
  <c r="C14" i="2"/>
  <c r="D38" i="2"/>
  <c r="D10" i="2"/>
  <c r="D35" i="2"/>
  <c r="D47" i="2"/>
  <c r="D17" i="2"/>
  <c r="D18" i="2"/>
  <c r="D30" i="2"/>
  <c r="D42" i="2"/>
  <c r="D21" i="2"/>
  <c r="D16" i="2"/>
  <c r="D28" i="2"/>
  <c r="D40" i="2"/>
  <c r="D8" i="2"/>
  <c r="D13" i="2"/>
  <c r="D26" i="2"/>
  <c r="D12" i="2"/>
  <c r="D45" i="2"/>
  <c r="D11" i="2"/>
  <c r="D24" i="2"/>
  <c r="D34" i="2"/>
  <c r="D25" i="2"/>
  <c r="D9" i="2"/>
  <c r="D22" i="2"/>
  <c r="D4" i="2"/>
  <c r="D41" i="2"/>
  <c r="D7" i="2"/>
  <c r="D33" i="2"/>
  <c r="D37" i="2"/>
  <c r="D5" i="2"/>
  <c r="D46" i="2"/>
  <c r="D29" i="2"/>
  <c r="D3" i="2"/>
  <c r="D20" i="2"/>
  <c r="D44" i="2"/>
  <c r="D4" i="3"/>
  <c r="A1" i="2"/>
  <c r="D14" i="2" l="1"/>
  <c r="C17" i="1"/>
  <c r="K6" i="1"/>
  <c r="C32" i="2"/>
  <c r="D17" i="1" l="1"/>
  <c r="G17" i="1"/>
  <c r="G54" i="1" s="1"/>
</calcChain>
</file>

<file path=xl/sharedStrings.xml><?xml version="1.0" encoding="utf-8"?>
<sst xmlns="http://schemas.openxmlformats.org/spreadsheetml/2006/main" count="198" uniqueCount="92">
  <si>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</si>
  <si>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</si>
  <si>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</si>
  <si>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</si>
  <si>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</si>
  <si>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</si>
  <si>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</si>
  <si>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</si>
  <si>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</si>
  <si>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</si>
  <si>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</si>
  <si>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</si>
  <si>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</si>
  <si>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</si>
  <si>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</si>
  <si>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</si>
  <si>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</si>
  <si>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</si>
  <si>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</si>
  <si>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</si>
  <si>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</si>
  <si>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</si>
  <si>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</si>
  <si>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</si>
  <si>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</si>
  <si>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</si>
  <si>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</si>
  <si>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</si>
  <si>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</si>
  <si>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</si>
  <si>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</si>
  <si>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</si>
  <si>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</si>
  <si>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</si>
  <si>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</si>
  <si>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</si>
  <si>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</si>
  <si>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</si>
  <si>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</si>
  <si>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</si>
  <si>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</si>
  <si>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</si>
  <si>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</si>
  <si>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</si>
  <si>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</si>
  <si>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</si>
  <si>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</si>
  <si>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</si>
  <si>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</si>
  <si>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</si>
  <si>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</si>
  <si>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</si>
  <si>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</si>
  <si>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</si>
  <si>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</si>
  <si>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</si>
  <si>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</si>
  <si>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</si>
  <si>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</si>
  <si>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</si>
  <si>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</si>
  <si>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</si>
  <si>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</si>
  <si>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</si>
  <si>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</si>
  <si>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</si>
  <si>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</si>
  <si>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</si>
  <si>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</si>
  <si>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</si>
  <si>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AUSENTE</t>
  </si>
  <si>
    <t>INICIAL</t>
  </si>
  <si>
    <t>VEGETAÇÃO PIONEIRA</t>
  </si>
  <si>
    <t>9.1</t>
  </si>
  <si>
    <t>9.2</t>
  </si>
  <si>
    <t>9.3</t>
  </si>
  <si>
    <t>9.4</t>
  </si>
  <si>
    <t>9.5</t>
  </si>
  <si>
    <t>VIA NÃO ASFALTADA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</si>
  <si>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</si>
  <si>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</si>
  <si>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</si>
  <si>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</si>
  <si>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</si>
  <si>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ÁREA DO PARQUE LINEAR</t>
  </si>
  <si>
    <t>ÁREA DO PROJETO APROVADO</t>
  </si>
  <si>
    <t>ÁREA TOTAL (PARQUE LINEAR + PROJETO APROVADO)</t>
  </si>
  <si>
    <t>EQUIPAMENTO PÚBLICO INSTITUCIONAL (DUTOS)</t>
  </si>
  <si>
    <t>Edificações = churrasqueiras, centros comunitários, centro de apoio agrícola, apoio esportivo, centro de educação ambiental.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</si>
  <si>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ITAJAÍ</t>
  </si>
  <si>
    <t xml:space="preserve"> QUADRO DE ÁREAS</t>
  </si>
  <si>
    <t xml:space="preserve"> PARQUE LINEAR DO CÓRREGO ITAJAÍ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</si>
</sst>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I21" sqref="I21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7" max="7" width="19.85546875" customWidth="1"/>
    <col min="10" max="10" width="16.140625" customWidth="1"/>
    <col min="11" max="11" width="18.85546875" customWidth="1"/>
  </cols>
  <sheetData>
    <row r="1" spans="1:11" x14ac:dyDescent="0.25">
      <c r="A1" s="35" t="s">
        <v>89</v>
      </c>
      <c r="B1" s="35"/>
      <c r="C1" s="35"/>
      <c r="D1" s="35"/>
      <c r="E1" s="35"/>
      <c r="F1" s="35"/>
      <c r="G1" s="35"/>
    </row>
    <row r="2" spans="1:11" x14ac:dyDescent="0.25">
      <c r="A2" s="35"/>
      <c r="B2" s="35"/>
      <c r="C2" s="35"/>
      <c r="D2" s="35"/>
      <c r="E2" s="35"/>
      <c r="F2" s="35"/>
      <c r="G2" s="35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8" t="s">
        <v>68</v>
      </c>
      <c r="K4" s="38"/>
    </row>
    <row r="5" spans="1:11" x14ac:dyDescent="0.25">
      <c r="A5" s="2">
        <v>1</v>
      </c>
      <c r="B5" s="3" t="s">
        <v>8</v>
      </c>
      <c r="C5" s="4">
        <f>'2 - QA PGI'!C3</f>
        <v>5826.8893000000007</v>
      </c>
      <c r="D5" s="4">
        <f>(100*C5)/$C$54</f>
        <v>2.3986802017322697</v>
      </c>
      <c r="E5" s="30"/>
      <c r="F5" s="4"/>
      <c r="G5" s="4">
        <f t="shared" ref="G5:G9" si="0"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11821.676700000002</v>
      </c>
      <c r="D6" s="4">
        <f t="shared" ref="D6:D53" si="1">(100*C6)/$C$54</f>
        <v>4.866476844097531</v>
      </c>
      <c r="E6" s="30"/>
      <c r="F6" s="4"/>
      <c r="G6" s="4">
        <f t="shared" si="0"/>
        <v>0</v>
      </c>
      <c r="J6" s="32">
        <v>242920.64</v>
      </c>
      <c r="K6" s="32">
        <f>(J6*100)/C54</f>
        <v>99.999999958834294</v>
      </c>
    </row>
    <row r="7" spans="1:11" x14ac:dyDescent="0.25">
      <c r="A7" s="2">
        <v>3</v>
      </c>
      <c r="B7" s="3" t="s">
        <v>10</v>
      </c>
      <c r="C7" s="4">
        <f>'2 - QA PGI'!C5</f>
        <v>30198.716700000001</v>
      </c>
      <c r="D7" s="4">
        <f t="shared" si="1"/>
        <v>12.43151536549899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27866.9863</v>
      </c>
      <c r="D8" s="4">
        <f t="shared" si="1"/>
        <v>11.471642050888866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2331.7304000000004</v>
      </c>
      <c r="D9" s="4">
        <f t="shared" si="1"/>
        <v>0.95987331461012415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36" t="s">
        <v>71</v>
      </c>
      <c r="D10" s="37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26585.366999999998</v>
      </c>
      <c r="D11" s="4">
        <f t="shared" si="1"/>
        <v>10.944054399435117</v>
      </c>
      <c r="E11" s="30"/>
      <c r="F11" s="4">
        <f>C11/4</f>
        <v>6646.3417499999996</v>
      </c>
      <c r="G11" s="4">
        <f>F11*40</f>
        <v>265853.67</v>
      </c>
    </row>
    <row r="12" spans="1:11" x14ac:dyDescent="0.25">
      <c r="A12" s="2" t="s">
        <v>18</v>
      </c>
      <c r="B12" s="3" t="s">
        <v>12</v>
      </c>
      <c r="C12" s="4">
        <f>'2 - QA PGI'!C9</f>
        <v>26319.303899999999</v>
      </c>
      <c r="D12" s="4">
        <f t="shared" si="1"/>
        <v>10.834527642099687</v>
      </c>
      <c r="E12" s="30"/>
      <c r="F12" s="4"/>
      <c r="G12" s="4">
        <f t="shared" ref="G12:G18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266.06309999999939</v>
      </c>
      <c r="D13" s="4">
        <f t="shared" si="1"/>
        <v>0.10952675733542964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1"/>
        <v>0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10360.0324</v>
      </c>
      <c r="D15" s="4">
        <f t="shared" si="1"/>
        <v>4.2647806278359957</v>
      </c>
      <c r="E15" s="30"/>
      <c r="F15" s="4">
        <f>C15/36</f>
        <v>287.77867777777777</v>
      </c>
      <c r="G15" s="4">
        <f>F15*96.11</f>
        <v>27658.408721222222</v>
      </c>
    </row>
    <row r="16" spans="1:11" x14ac:dyDescent="0.25">
      <c r="A16" s="2">
        <v>7</v>
      </c>
      <c r="B16" s="3" t="s">
        <v>22</v>
      </c>
      <c r="C16" s="4">
        <f>'2 - QA PGI'!C13</f>
        <v>4969.6832000000004</v>
      </c>
      <c r="D16" s="4">
        <f t="shared" si="1"/>
        <v>2.04580524650116</v>
      </c>
      <c r="E16" s="30"/>
      <c r="F16" s="4">
        <f>C16/36</f>
        <v>138.04675555555556</v>
      </c>
      <c r="G16" s="4">
        <f>F16*96.11</f>
        <v>13267.673676444445</v>
      </c>
    </row>
    <row r="17" spans="1:7" x14ac:dyDescent="0.25">
      <c r="A17" s="2">
        <v>8</v>
      </c>
      <c r="B17" s="3" t="s">
        <v>23</v>
      </c>
      <c r="C17" s="4">
        <f>'2 - QA PGI'!C14</f>
        <v>59952.739999999962</v>
      </c>
      <c r="D17" s="4">
        <f t="shared" si="1"/>
        <v>24.679969546976327</v>
      </c>
      <c r="E17" s="30">
        <v>4</v>
      </c>
      <c r="F17" s="4"/>
      <c r="G17" s="4">
        <f t="shared" si="2"/>
        <v>239810.95999999985</v>
      </c>
    </row>
    <row r="18" spans="1:7" x14ac:dyDescent="0.25">
      <c r="A18" s="2">
        <v>9</v>
      </c>
      <c r="B18" s="3" t="s">
        <v>24</v>
      </c>
      <c r="C18" s="4">
        <f>'2 - QA PGI'!C15</f>
        <v>19294.8125</v>
      </c>
      <c r="D18" s="4">
        <f t="shared" si="1"/>
        <v>7.9428460636597844</v>
      </c>
      <c r="E18" s="30"/>
      <c r="F18" s="4"/>
      <c r="G18" s="4">
        <f t="shared" si="2"/>
        <v>0</v>
      </c>
    </row>
    <row r="19" spans="1:7" x14ac:dyDescent="0.25">
      <c r="A19" s="2">
        <v>10</v>
      </c>
      <c r="B19" s="3" t="s">
        <v>25</v>
      </c>
      <c r="C19" s="4">
        <f>'2 - QA PGI'!C16</f>
        <v>4788.6214</v>
      </c>
      <c r="D19" s="4">
        <f t="shared" si="1"/>
        <v>1.9712698756386986</v>
      </c>
      <c r="E19" s="30">
        <v>69.790000000000006</v>
      </c>
      <c r="F19" s="4"/>
      <c r="G19" s="4">
        <f>E19*C19</f>
        <v>334197.88750600006</v>
      </c>
    </row>
    <row r="20" spans="1:7" x14ac:dyDescent="0.25">
      <c r="A20" s="2">
        <v>11</v>
      </c>
      <c r="B20" s="3" t="s">
        <v>26</v>
      </c>
      <c r="C20" s="4">
        <f>'2 - QA PGI'!C17</f>
        <v>629.27049999999997</v>
      </c>
      <c r="D20" s="4">
        <f t="shared" si="1"/>
        <v>0.25904365299752063</v>
      </c>
      <c r="E20" s="30"/>
      <c r="F20" s="4"/>
      <c r="G20" s="4">
        <f t="shared" ref="G20:G21" si="3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2546</v>
      </c>
      <c r="D21" s="4">
        <f t="shared" si="1"/>
        <v>1.0480789112658031</v>
      </c>
      <c r="E21" s="30">
        <v>162.13</v>
      </c>
      <c r="F21" s="4"/>
      <c r="G21" s="4">
        <f t="shared" si="3"/>
        <v>412782.98</v>
      </c>
    </row>
    <row r="22" spans="1:7" x14ac:dyDescent="0.25">
      <c r="A22" s="15">
        <v>13</v>
      </c>
      <c r="B22" s="5" t="s">
        <v>28</v>
      </c>
      <c r="C22" s="36"/>
      <c r="D22" s="37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10453.0882</v>
      </c>
      <c r="D23" s="4">
        <f t="shared" si="1"/>
        <v>4.3030877062142245</v>
      </c>
      <c r="E23" s="30">
        <v>83.14</v>
      </c>
      <c r="F23" s="4"/>
      <c r="G23" s="4">
        <f t="shared" ref="G23:G35" si="4">E23*C23</f>
        <v>869069.75294799998</v>
      </c>
    </row>
    <row r="24" spans="1:7" x14ac:dyDescent="0.25">
      <c r="A24" s="14" t="s">
        <v>31</v>
      </c>
      <c r="B24" s="3" t="s">
        <v>32</v>
      </c>
      <c r="C24" s="4">
        <f>'2 - QA PGI'!C21</f>
        <v>46986.581900000005</v>
      </c>
      <c r="D24" s="4">
        <f t="shared" si="1"/>
        <v>19.342358838119992</v>
      </c>
      <c r="E24" s="30">
        <v>121.19</v>
      </c>
      <c r="F24" s="4"/>
      <c r="G24" s="4">
        <f t="shared" si="4"/>
        <v>5694303.8604610004</v>
      </c>
    </row>
    <row r="25" spans="1:7" x14ac:dyDescent="0.25">
      <c r="A25" s="14" t="s">
        <v>33</v>
      </c>
      <c r="B25" s="3" t="s">
        <v>34</v>
      </c>
      <c r="C25" s="4">
        <f>'2 - QA PGI'!C22</f>
        <v>1653.3</v>
      </c>
      <c r="D25" s="4">
        <f t="shared" si="1"/>
        <v>0.68059264100383043</v>
      </c>
      <c r="E25" s="30">
        <v>202.54</v>
      </c>
      <c r="F25" s="4"/>
      <c r="G25" s="4">
        <f t="shared" si="4"/>
        <v>334859.38199999998</v>
      </c>
    </row>
    <row r="26" spans="1:7" x14ac:dyDescent="0.25">
      <c r="A26" s="14" t="s">
        <v>35</v>
      </c>
      <c r="B26" s="3" t="s">
        <v>36</v>
      </c>
      <c r="C26" s="4">
        <f>'2 - QA PGI'!C23</f>
        <v>3142.9877999999999</v>
      </c>
      <c r="D26" s="4">
        <f t="shared" si="1"/>
        <v>1.2938331624295765</v>
      </c>
      <c r="E26" s="30">
        <v>1433.26</v>
      </c>
      <c r="F26" s="4"/>
      <c r="G26" s="4">
        <f t="shared" si="4"/>
        <v>4504718.694228</v>
      </c>
    </row>
    <row r="27" spans="1:7" x14ac:dyDescent="0.25">
      <c r="A27" s="14" t="s">
        <v>37</v>
      </c>
      <c r="B27" s="3" t="s">
        <v>38</v>
      </c>
      <c r="C27" s="4">
        <f>'2 - QA PGI'!C24</f>
        <v>520.84339999999997</v>
      </c>
      <c r="D27" s="4">
        <f t="shared" si="1"/>
        <v>0.21440887023251343</v>
      </c>
      <c r="E27" s="30">
        <v>183.86</v>
      </c>
      <c r="F27" s="4"/>
      <c r="G27" s="4">
        <f t="shared" si="4"/>
        <v>95762.267523999995</v>
      </c>
    </row>
    <row r="28" spans="1:7" x14ac:dyDescent="0.25">
      <c r="A28" s="14" t="s">
        <v>39</v>
      </c>
      <c r="B28" s="3" t="s">
        <v>40</v>
      </c>
      <c r="C28" s="4">
        <f>'2 - QA PGI'!C25</f>
        <v>400</v>
      </c>
      <c r="D28" s="4">
        <f t="shared" si="1"/>
        <v>0.1646628297353972</v>
      </c>
      <c r="E28" s="30">
        <v>744.43</v>
      </c>
      <c r="F28" s="4"/>
      <c r="G28" s="4">
        <f t="shared" si="4"/>
        <v>297772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1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1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1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504</v>
      </c>
      <c r="D32" s="4">
        <f t="shared" si="1"/>
        <v>0.20747516546660047</v>
      </c>
      <c r="E32" s="30">
        <v>263.77999999999997</v>
      </c>
      <c r="F32" s="4"/>
      <c r="G32" s="4">
        <f t="shared" si="4"/>
        <v>132945.12</v>
      </c>
    </row>
    <row r="33" spans="1:7" x14ac:dyDescent="0.25">
      <c r="A33" s="14" t="s">
        <v>49</v>
      </c>
      <c r="B33" s="3" t="s">
        <v>50</v>
      </c>
      <c r="C33" s="4">
        <f>'2 - QA PGI'!C30</f>
        <v>901.39409999999998</v>
      </c>
      <c r="D33" s="4">
        <f t="shared" si="1"/>
        <v>0.37106525803197898</v>
      </c>
      <c r="E33" s="30">
        <v>147.88</v>
      </c>
      <c r="F33" s="4"/>
      <c r="G33" s="4">
        <f t="shared" si="4"/>
        <v>133298.15950799998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1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QD MD'!C22</f>
        <v>1211.0885000000001</v>
      </c>
      <c r="D35" s="4">
        <f t="shared" si="1"/>
        <v>0.49855314867499401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6" t="s">
        <v>70</v>
      </c>
      <c r="D36" s="37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1"/>
        <v>0</v>
      </c>
      <c r="E37" s="30"/>
      <c r="F37" s="4"/>
      <c r="G37" s="4">
        <f t="shared" ref="G37:G48" si="5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5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1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1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582.976</v>
      </c>
      <c r="D45" s="4">
        <f t="shared" si="1"/>
        <v>0.2399861945695573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1"/>
        <v>0</v>
      </c>
      <c r="E46" s="4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801.65899999999999</v>
      </c>
      <c r="D47" s="4">
        <f t="shared" si="1"/>
        <v>0.33000859855712195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79</v>
      </c>
      <c r="C49" s="4">
        <f>'2 - QA PGI'!C45</f>
        <v>0</v>
      </c>
      <c r="D49" s="4">
        <f t="shared" si="1"/>
        <v>0</v>
      </c>
      <c r="E49" s="4"/>
      <c r="F49" s="4"/>
      <c r="G49" s="4"/>
    </row>
    <row r="50" spans="1:7" x14ac:dyDescent="0.25">
      <c r="A50" s="14">
        <v>27</v>
      </c>
      <c r="B50" s="16" t="s">
        <v>80</v>
      </c>
      <c r="C50" s="4">
        <f>'3 - QD MD'!C29</f>
        <v>2312.3031999999998</v>
      </c>
      <c r="D50" s="4">
        <f t="shared" si="1"/>
        <v>0.95187597029553517</v>
      </c>
      <c r="E50" s="4"/>
      <c r="F50" s="4"/>
      <c r="G50" s="4"/>
    </row>
    <row r="51" spans="1:7" x14ac:dyDescent="0.25">
      <c r="A51" s="14">
        <v>28</v>
      </c>
      <c r="B51" s="16" t="s">
        <v>81</v>
      </c>
      <c r="C51" s="4">
        <f>'3 - QD MD'!C30</f>
        <v>1543.6751999999999</v>
      </c>
      <c r="D51" s="4">
        <f t="shared" si="1"/>
        <v>0.63546481656088805</v>
      </c>
      <c r="E51" s="4"/>
      <c r="F51" s="4"/>
      <c r="G51" s="4"/>
    </row>
    <row r="52" spans="1:7" x14ac:dyDescent="0.25">
      <c r="A52" s="14">
        <v>29</v>
      </c>
      <c r="B52" s="16" t="s">
        <v>82</v>
      </c>
      <c r="C52" s="4">
        <f>'2 - QA PGI'!C46</f>
        <v>0</v>
      </c>
      <c r="D52" s="4">
        <f t="shared" si="1"/>
        <v>0</v>
      </c>
      <c r="E52" s="4"/>
      <c r="F52" s="4"/>
      <c r="G52" s="4"/>
    </row>
    <row r="53" spans="1:7" x14ac:dyDescent="0.25">
      <c r="A53" s="14">
        <v>30</v>
      </c>
      <c r="B53" s="16" t="s">
        <v>87</v>
      </c>
      <c r="C53" s="4">
        <f>'2 - QA PGI'!C47</f>
        <v>0</v>
      </c>
      <c r="D53" s="4">
        <f t="shared" si="1"/>
        <v>0</v>
      </c>
      <c r="E53" s="4"/>
      <c r="F53" s="4"/>
      <c r="G53" s="4"/>
    </row>
    <row r="54" spans="1:7" ht="15.75" x14ac:dyDescent="0.25">
      <c r="A54" s="6"/>
      <c r="B54" s="7" t="s">
        <v>67</v>
      </c>
      <c r="C54" s="8">
        <f>'3 - QD MD'!C33</f>
        <v>242920.64009999999</v>
      </c>
      <c r="D54" s="8">
        <v>100</v>
      </c>
      <c r="E54" s="8"/>
      <c r="F54" s="8"/>
      <c r="G54" s="10">
        <f>SUM(G5:G53)</f>
        <v>13356300.816572666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C43" sqref="C43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</cols>
  <sheetData>
    <row r="1" spans="1:6" ht="38.25" customHeight="1" x14ac:dyDescent="0.25">
      <c r="A1" s="41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ITAJAÍ</v>
      </c>
      <c r="B1" s="42"/>
      <c r="C1" s="42"/>
      <c r="D1" s="42"/>
    </row>
    <row r="2" spans="1:6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6" x14ac:dyDescent="0.25">
      <c r="A3" s="19">
        <v>1</v>
      </c>
      <c r="B3" s="20" t="s">
        <v>8</v>
      </c>
      <c r="C3" s="21">
        <f>(3*(178.8588+283.679+357.4318+247.8077))+(2*(24.3447+196.5272+188.7493))+(2*(29.0591+104.4114+49.7875+150.8805+181.3262))+(2*(9.0032+108.8028+19.4009))+(2*(40.9732+97.1175+111.3952))</f>
        <v>5826.8893000000007</v>
      </c>
      <c r="D3" s="21">
        <f>(100*C3)/$C$48</f>
        <v>2.3986802017322697</v>
      </c>
    </row>
    <row r="4" spans="1:6" x14ac:dyDescent="0.25">
      <c r="A4" s="19">
        <v>2</v>
      </c>
      <c r="B4" s="20" t="s">
        <v>9</v>
      </c>
      <c r="C4" s="21">
        <f>13220.6936-(3*(178.8588+283.679+357.4318+247.8077))+(2*(29.0591+104.4114+49.7875+150.8805+181.3262))+(2*(9.0032+108.8028+19.4009))+(2*(40.9732+97.1175+111.3952))</f>
        <v>11821.676700000002</v>
      </c>
      <c r="D4" s="21">
        <f t="shared" ref="D4:D47" si="0">(100*C4)/$C$48</f>
        <v>4.866476844097531</v>
      </c>
    </row>
    <row r="5" spans="1:6" x14ac:dyDescent="0.25">
      <c r="A5" s="19">
        <v>3</v>
      </c>
      <c r="B5" s="20" t="s">
        <v>10</v>
      </c>
      <c r="C5" s="21">
        <v>30198.716700000001</v>
      </c>
      <c r="D5" s="21">
        <f t="shared" si="0"/>
        <v>12.43151536549899</v>
      </c>
    </row>
    <row r="6" spans="1:6" x14ac:dyDescent="0.25">
      <c r="A6" s="19" t="s">
        <v>11</v>
      </c>
      <c r="B6" s="20" t="s">
        <v>12</v>
      </c>
      <c r="C6" s="21">
        <v>27866.9863</v>
      </c>
      <c r="D6" s="21">
        <f t="shared" si="0"/>
        <v>11.471642050888866</v>
      </c>
    </row>
    <row r="7" spans="1:6" x14ac:dyDescent="0.25">
      <c r="A7" s="19" t="s">
        <v>13</v>
      </c>
      <c r="B7" s="20" t="s">
        <v>14</v>
      </c>
      <c r="C7" s="21">
        <f>C5-C6</f>
        <v>2331.7304000000004</v>
      </c>
      <c r="D7" s="21">
        <f t="shared" si="0"/>
        <v>0.95987331461012415</v>
      </c>
    </row>
    <row r="8" spans="1:6" x14ac:dyDescent="0.25">
      <c r="A8" s="19">
        <v>4</v>
      </c>
      <c r="B8" s="20" t="s">
        <v>17</v>
      </c>
      <c r="C8" s="21">
        <v>26585.366999999998</v>
      </c>
      <c r="D8" s="21">
        <f t="shared" si="0"/>
        <v>10.944054399435117</v>
      </c>
    </row>
    <row r="9" spans="1:6" x14ac:dyDescent="0.25">
      <c r="A9" s="19" t="s">
        <v>18</v>
      </c>
      <c r="B9" s="20" t="s">
        <v>12</v>
      </c>
      <c r="C9" s="21">
        <v>26319.303899999999</v>
      </c>
      <c r="D9" s="21">
        <f t="shared" si="0"/>
        <v>10.834527642099687</v>
      </c>
    </row>
    <row r="10" spans="1:6" x14ac:dyDescent="0.25">
      <c r="A10" s="19" t="s">
        <v>19</v>
      </c>
      <c r="B10" s="20" t="s">
        <v>14</v>
      </c>
      <c r="C10" s="21">
        <f>C8-C9</f>
        <v>266.06309999999939</v>
      </c>
      <c r="D10" s="21">
        <f t="shared" si="0"/>
        <v>0.10952675733542964</v>
      </c>
    </row>
    <row r="11" spans="1:6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6" x14ac:dyDescent="0.25">
      <c r="A12" s="19">
        <v>6</v>
      </c>
      <c r="B12" s="20" t="s">
        <v>21</v>
      </c>
      <c r="C12" s="21">
        <v>10360.0324</v>
      </c>
      <c r="D12" s="21">
        <f t="shared" si="0"/>
        <v>4.2647806278359957</v>
      </c>
    </row>
    <row r="13" spans="1:6" x14ac:dyDescent="0.25">
      <c r="A13" s="19">
        <v>7</v>
      </c>
      <c r="B13" s="20" t="s">
        <v>22</v>
      </c>
      <c r="C13" s="21">
        <v>4969.6832000000004</v>
      </c>
      <c r="D13" s="21">
        <f t="shared" si="0"/>
        <v>2.04580524650116</v>
      </c>
    </row>
    <row r="14" spans="1:6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59952.739999999962</v>
      </c>
      <c r="D14" s="21">
        <f t="shared" si="0"/>
        <v>24.679969546976327</v>
      </c>
      <c r="F14" s="34"/>
    </row>
    <row r="15" spans="1:6" x14ac:dyDescent="0.25">
      <c r="A15" s="19">
        <v>9</v>
      </c>
      <c r="B15" s="20" t="s">
        <v>24</v>
      </c>
      <c r="C15" s="21">
        <v>19294.8125</v>
      </c>
      <c r="D15" s="21">
        <f t="shared" si="0"/>
        <v>7.9428460636597844</v>
      </c>
    </row>
    <row r="16" spans="1:6" x14ac:dyDescent="0.25">
      <c r="A16" s="19">
        <v>10</v>
      </c>
      <c r="B16" s="20" t="s">
        <v>25</v>
      </c>
      <c r="C16" s="21">
        <v>4788.6214</v>
      </c>
      <c r="D16" s="21">
        <f t="shared" si="0"/>
        <v>1.9712698756386986</v>
      </c>
    </row>
    <row r="17" spans="1:4" x14ac:dyDescent="0.25">
      <c r="A17" s="19">
        <v>11</v>
      </c>
      <c r="B17" s="20" t="s">
        <v>26</v>
      </c>
      <c r="C17" s="21">
        <v>629.27049999999997</v>
      </c>
      <c r="D17" s="21">
        <f t="shared" si="0"/>
        <v>0.25904365299752063</v>
      </c>
    </row>
    <row r="18" spans="1:4" x14ac:dyDescent="0.25">
      <c r="A18" s="19">
        <v>12</v>
      </c>
      <c r="B18" s="20" t="s">
        <v>27</v>
      </c>
      <c r="C18" s="21">
        <v>2546</v>
      </c>
      <c r="D18" s="21">
        <f t="shared" si="0"/>
        <v>1.0480789112658031</v>
      </c>
    </row>
    <row r="19" spans="1:4" x14ac:dyDescent="0.25">
      <c r="A19" s="22">
        <v>13</v>
      </c>
      <c r="B19" s="23" t="s">
        <v>28</v>
      </c>
      <c r="C19" s="39"/>
      <c r="D19" s="40"/>
    </row>
    <row r="20" spans="1:4" x14ac:dyDescent="0.25">
      <c r="A20" s="24" t="s">
        <v>29</v>
      </c>
      <c r="B20" s="20" t="s">
        <v>30</v>
      </c>
      <c r="C20" s="21">
        <v>10453.0882</v>
      </c>
      <c r="D20" s="21">
        <f t="shared" si="0"/>
        <v>4.3030877062142245</v>
      </c>
    </row>
    <row r="21" spans="1:4" x14ac:dyDescent="0.25">
      <c r="A21" s="24" t="s">
        <v>31</v>
      </c>
      <c r="B21" s="20" t="s">
        <v>32</v>
      </c>
      <c r="C21" s="21">
        <f>21300.6742+25685.9077</f>
        <v>46986.581900000005</v>
      </c>
      <c r="D21" s="21">
        <f t="shared" si="0"/>
        <v>19.342358838119992</v>
      </c>
    </row>
    <row r="22" spans="1:4" x14ac:dyDescent="0.25">
      <c r="A22" s="24" t="s">
        <v>33</v>
      </c>
      <c r="B22" s="20" t="s">
        <v>34</v>
      </c>
      <c r="C22" s="21">
        <v>1653.3</v>
      </c>
      <c r="D22" s="21">
        <f t="shared" si="0"/>
        <v>0.68059264100383043</v>
      </c>
    </row>
    <row r="23" spans="1:4" x14ac:dyDescent="0.25">
      <c r="A23" s="24" t="s">
        <v>35</v>
      </c>
      <c r="B23" s="20" t="s">
        <v>36</v>
      </c>
      <c r="C23" s="21">
        <v>3142.9877999999999</v>
      </c>
      <c r="D23" s="21">
        <f t="shared" si="0"/>
        <v>1.2938331624295765</v>
      </c>
    </row>
    <row r="24" spans="1:4" x14ac:dyDescent="0.25">
      <c r="A24" s="24" t="s">
        <v>37</v>
      </c>
      <c r="B24" s="20" t="s">
        <v>38</v>
      </c>
      <c r="C24" s="21">
        <v>520.84339999999997</v>
      </c>
      <c r="D24" s="21">
        <f t="shared" si="0"/>
        <v>0.21440887023251343</v>
      </c>
    </row>
    <row r="25" spans="1:4" x14ac:dyDescent="0.25">
      <c r="A25" s="24" t="s">
        <v>39</v>
      </c>
      <c r="B25" s="20" t="s">
        <v>40</v>
      </c>
      <c r="C25" s="21">
        <v>400</v>
      </c>
      <c r="D25" s="21">
        <f t="shared" si="0"/>
        <v>0.1646628297353972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0"/>
        <v>0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v>504</v>
      </c>
      <c r="D29" s="21">
        <f t="shared" si="0"/>
        <v>0.20747516546660047</v>
      </c>
    </row>
    <row r="30" spans="1:4" x14ac:dyDescent="0.25">
      <c r="A30" s="24" t="s">
        <v>49</v>
      </c>
      <c r="B30" s="20" t="s">
        <v>50</v>
      </c>
      <c r="C30" s="21">
        <v>901.39409999999998</v>
      </c>
      <c r="D30" s="21">
        <f t="shared" si="0"/>
        <v>0.37106525803197898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39" t="str">
        <f>'1 - QA Completo'!C36:D36</f>
        <v>AUSENTE</v>
      </c>
      <c r="D32" s="40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582.976</v>
      </c>
      <c r="D41" s="21">
        <f t="shared" si="0"/>
        <v>0.2399861945695573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f>1620.9014-(2*(24.3447+196.5272+188.7493))</f>
        <v>801.65899999999999</v>
      </c>
      <c r="D43" s="21">
        <f t="shared" si="0"/>
        <v>0.33000859855712195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83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82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87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QD MD'!C33</f>
        <v>242920.64009999999</v>
      </c>
      <c r="D48" s="29">
        <v>100</v>
      </c>
    </row>
    <row r="51" spans="2:2" ht="30" x14ac:dyDescent="0.25">
      <c r="B51" s="33" t="s">
        <v>88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selection activeCell="I21" sqref="I21"/>
    </sheetView>
  </sheetViews>
  <sheetFormatPr defaultRowHeight="15" x14ac:dyDescent="0.25"/>
  <cols>
    <col min="2" max="2" width="72.5703125" bestFit="1" customWidth="1"/>
    <col min="3" max="3" width="11.28515625" customWidth="1"/>
    <col min="4" max="4" width="11.5703125" customWidth="1"/>
  </cols>
  <sheetData>
    <row r="1" spans="1:4" x14ac:dyDescent="0.25">
      <c r="A1" s="43"/>
      <c r="B1" s="44" t="s">
        <v>90</v>
      </c>
      <c r="C1" s="44"/>
      <c r="D1" s="45"/>
    </row>
    <row r="2" spans="1:4" x14ac:dyDescent="0.25">
      <c r="A2" s="46"/>
      <c r="B2" s="47" t="s">
        <v>91</v>
      </c>
      <c r="C2" s="47"/>
      <c r="D2" s="48"/>
    </row>
    <row r="3" spans="1:4" x14ac:dyDescent="0.25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25">
      <c r="A4" s="2">
        <v>1</v>
      </c>
      <c r="B4" s="3" t="s">
        <v>8</v>
      </c>
      <c r="C4" s="4">
        <f>((250.3091+362.5225+442.5219+181.3309)*3)+((199.9112+214.5764+32.4354+31.7261+163.0856+334.8941+9.0032+138.2619+258.4766)*2)</f>
        <v>6474.7941999999994</v>
      </c>
      <c r="D4" s="4">
        <f>(C4*100)/$C$33</f>
        <v>2.6653948373158429</v>
      </c>
    </row>
    <row r="5" spans="1:4" x14ac:dyDescent="0.25">
      <c r="A5" s="2">
        <v>2</v>
      </c>
      <c r="B5" s="3" t="s">
        <v>9</v>
      </c>
      <c r="C5" s="4">
        <f>13552.3912-((250.3091+362.5225+442.5219+181.3309)*3)+((31.7261+163.0856+334.8941+9.0032+138.2619+258.4766)*2)</f>
        <v>11713.233</v>
      </c>
      <c r="D5" s="4">
        <f t="shared" ref="D5:D31" si="0">(C5*100)/$C$33</f>
        <v>4.8218352278250896</v>
      </c>
    </row>
    <row r="6" spans="1:4" x14ac:dyDescent="0.25">
      <c r="A6" s="2">
        <v>3</v>
      </c>
      <c r="B6" s="3" t="s">
        <v>10</v>
      </c>
      <c r="C6" s="4">
        <v>34148.417200000004</v>
      </c>
      <c r="D6" s="4">
        <f t="shared" si="0"/>
        <v>14.057437517842274</v>
      </c>
    </row>
    <row r="7" spans="1:4" x14ac:dyDescent="0.25">
      <c r="A7" s="2" t="s">
        <v>11</v>
      </c>
      <c r="B7" s="3" t="s">
        <v>12</v>
      </c>
      <c r="C7" s="4">
        <v>31101.590400000001</v>
      </c>
      <c r="D7" s="4">
        <f t="shared" si="0"/>
        <v>12.80318971133816</v>
      </c>
    </row>
    <row r="8" spans="1:4" x14ac:dyDescent="0.25">
      <c r="A8" s="2" t="s">
        <v>13</v>
      </c>
      <c r="B8" s="3" t="s">
        <v>14</v>
      </c>
      <c r="C8" s="4">
        <f>C6-C7</f>
        <v>3046.8268000000025</v>
      </c>
      <c r="D8" s="4">
        <f t="shared" si="0"/>
        <v>1.2542478065041138</v>
      </c>
    </row>
    <row r="9" spans="1:4" x14ac:dyDescent="0.25">
      <c r="A9" s="2" t="s">
        <v>15</v>
      </c>
      <c r="B9" s="3" t="s">
        <v>16</v>
      </c>
      <c r="C9" s="36" t="s">
        <v>71</v>
      </c>
      <c r="D9" s="37"/>
    </row>
    <row r="10" spans="1:4" x14ac:dyDescent="0.25">
      <c r="A10" s="2">
        <v>4</v>
      </c>
      <c r="B10" s="3" t="s">
        <v>20</v>
      </c>
      <c r="C10" s="4">
        <v>0</v>
      </c>
      <c r="D10" s="4">
        <f t="shared" si="0"/>
        <v>0</v>
      </c>
    </row>
    <row r="11" spans="1:4" x14ac:dyDescent="0.25">
      <c r="A11" s="2">
        <v>5</v>
      </c>
      <c r="B11" s="3" t="s">
        <v>72</v>
      </c>
      <c r="C11" s="4">
        <f>C33-(C4+C5+C6+C10+C12+C13+C14+C16+C17+C18+C19+C20+C21+C22+C23+C24+C25+C26+C27+C28+C29+C30)</f>
        <v>164879.47379999998</v>
      </c>
      <c r="D11" s="4">
        <f t="shared" si="0"/>
        <v>67.873801802978193</v>
      </c>
    </row>
    <row r="12" spans="1:4" x14ac:dyDescent="0.25">
      <c r="A12" s="2">
        <v>6</v>
      </c>
      <c r="B12" s="3" t="s">
        <v>24</v>
      </c>
      <c r="C12" s="4">
        <v>14635.792299999999</v>
      </c>
      <c r="D12" s="4">
        <f t="shared" si="0"/>
        <v>6.024927438843843</v>
      </c>
    </row>
    <row r="13" spans="1:4" x14ac:dyDescent="0.25">
      <c r="A13" s="2">
        <v>7</v>
      </c>
      <c r="B13" s="3" t="s">
        <v>25</v>
      </c>
      <c r="C13" s="4">
        <v>4646.4031000000004</v>
      </c>
      <c r="D13" s="4">
        <f t="shared" si="0"/>
        <v>1.9127247063433046</v>
      </c>
    </row>
    <row r="14" spans="1:4" x14ac:dyDescent="0.25">
      <c r="A14" s="2">
        <v>8</v>
      </c>
      <c r="B14" s="3" t="s">
        <v>27</v>
      </c>
      <c r="C14" s="4">
        <v>0</v>
      </c>
      <c r="D14" s="4">
        <f t="shared" si="0"/>
        <v>0</v>
      </c>
    </row>
    <row r="15" spans="1:4" x14ac:dyDescent="0.25">
      <c r="A15" s="15">
        <v>9</v>
      </c>
      <c r="B15" s="5" t="s">
        <v>28</v>
      </c>
      <c r="C15" s="36"/>
      <c r="D15" s="37"/>
    </row>
    <row r="16" spans="1:4" x14ac:dyDescent="0.25">
      <c r="A16" s="14" t="s">
        <v>73</v>
      </c>
      <c r="B16" s="3" t="s">
        <v>34</v>
      </c>
      <c r="C16" s="4">
        <v>0</v>
      </c>
      <c r="D16" s="4">
        <f t="shared" si="0"/>
        <v>0</v>
      </c>
    </row>
    <row r="17" spans="1:4" x14ac:dyDescent="0.25">
      <c r="A17" s="14" t="s">
        <v>74</v>
      </c>
      <c r="B17" s="3" t="s">
        <v>36</v>
      </c>
      <c r="C17" s="4">
        <v>0</v>
      </c>
      <c r="D17" s="4">
        <f t="shared" si="0"/>
        <v>0</v>
      </c>
    </row>
    <row r="18" spans="1:4" x14ac:dyDescent="0.25">
      <c r="A18" s="14" t="s">
        <v>75</v>
      </c>
      <c r="B18" s="3" t="s">
        <v>38</v>
      </c>
      <c r="C18" s="4">
        <v>0</v>
      </c>
      <c r="D18" s="4">
        <f t="shared" si="0"/>
        <v>0</v>
      </c>
    </row>
    <row r="19" spans="1:4" x14ac:dyDescent="0.25">
      <c r="A19" s="14" t="s">
        <v>76</v>
      </c>
      <c r="B19" s="3" t="s">
        <v>40</v>
      </c>
      <c r="C19" s="4">
        <v>0</v>
      </c>
      <c r="D19" s="4">
        <f t="shared" si="0"/>
        <v>0</v>
      </c>
    </row>
    <row r="20" spans="1:4" x14ac:dyDescent="0.25">
      <c r="A20" s="14" t="s">
        <v>77</v>
      </c>
      <c r="B20" s="3" t="s">
        <v>44</v>
      </c>
      <c r="C20" s="4">
        <v>0</v>
      </c>
      <c r="D20" s="4">
        <f t="shared" si="0"/>
        <v>0</v>
      </c>
    </row>
    <row r="21" spans="1:4" x14ac:dyDescent="0.25">
      <c r="A21" s="14">
        <v>10</v>
      </c>
      <c r="B21" s="3" t="s">
        <v>78</v>
      </c>
      <c r="C21" s="4">
        <v>0</v>
      </c>
      <c r="D21" s="4">
        <f t="shared" si="0"/>
        <v>0</v>
      </c>
    </row>
    <row r="22" spans="1:4" x14ac:dyDescent="0.25">
      <c r="A22" s="14">
        <v>11</v>
      </c>
      <c r="B22" s="3" t="s">
        <v>53</v>
      </c>
      <c r="C22" s="4">
        <v>1211.0885000000001</v>
      </c>
      <c r="D22" s="4">
        <f t="shared" si="0"/>
        <v>0.49855314867499401</v>
      </c>
    </row>
    <row r="23" spans="1:4" x14ac:dyDescent="0.25">
      <c r="A23" s="14">
        <v>12</v>
      </c>
      <c r="B23" s="16" t="s">
        <v>55</v>
      </c>
      <c r="C23" s="4">
        <v>0</v>
      </c>
      <c r="D23" s="4">
        <f t="shared" si="0"/>
        <v>0</v>
      </c>
    </row>
    <row r="24" spans="1:4" x14ac:dyDescent="0.25">
      <c r="A24" s="14">
        <v>13</v>
      </c>
      <c r="B24" s="16" t="s">
        <v>61</v>
      </c>
      <c r="C24" s="4">
        <v>0</v>
      </c>
      <c r="D24" s="4">
        <f t="shared" si="0"/>
        <v>0</v>
      </c>
    </row>
    <row r="25" spans="1:4" x14ac:dyDescent="0.25">
      <c r="A25" s="14">
        <v>14</v>
      </c>
      <c r="B25" s="16" t="s">
        <v>62</v>
      </c>
      <c r="C25" s="4">
        <v>0</v>
      </c>
      <c r="D25" s="4">
        <f t="shared" si="0"/>
        <v>0</v>
      </c>
    </row>
    <row r="26" spans="1:4" x14ac:dyDescent="0.25">
      <c r="A26" s="14">
        <v>15</v>
      </c>
      <c r="B26" s="16" t="s">
        <v>63</v>
      </c>
      <c r="C26" s="4">
        <v>478.10079999999999</v>
      </c>
      <c r="D26" s="4">
        <f t="shared" si="0"/>
        <v>0.19681357656689299</v>
      </c>
    </row>
    <row r="27" spans="1:4" x14ac:dyDescent="0.25">
      <c r="A27" s="14">
        <v>16</v>
      </c>
      <c r="B27" s="16" t="s">
        <v>65</v>
      </c>
      <c r="C27" s="4">
        <f>1771.2048-((199.9112+214.5764+32.4354)*2)</f>
        <v>877.35879999999986</v>
      </c>
      <c r="D27" s="4">
        <f t="shared" si="0"/>
        <v>0.36117095675313099</v>
      </c>
    </row>
    <row r="28" spans="1:4" x14ac:dyDescent="0.25">
      <c r="A28" s="14">
        <v>17</v>
      </c>
      <c r="B28" s="16" t="s">
        <v>79</v>
      </c>
      <c r="C28" s="4">
        <v>0</v>
      </c>
      <c r="D28" s="4">
        <f t="shared" si="0"/>
        <v>0</v>
      </c>
    </row>
    <row r="29" spans="1:4" x14ac:dyDescent="0.25">
      <c r="A29" s="14">
        <v>18</v>
      </c>
      <c r="B29" s="16" t="s">
        <v>80</v>
      </c>
      <c r="C29" s="4">
        <v>2312.3031999999998</v>
      </c>
      <c r="D29" s="4">
        <f t="shared" si="0"/>
        <v>0.95187597029553517</v>
      </c>
    </row>
    <row r="30" spans="1:4" x14ac:dyDescent="0.25">
      <c r="A30" s="14">
        <v>19</v>
      </c>
      <c r="B30" s="16" t="s">
        <v>81</v>
      </c>
      <c r="C30" s="4">
        <v>1543.6751999999999</v>
      </c>
      <c r="D30" s="4">
        <f t="shared" si="0"/>
        <v>0.63546481656088805</v>
      </c>
    </row>
    <row r="31" spans="1:4" x14ac:dyDescent="0.25">
      <c r="A31" s="14">
        <v>20</v>
      </c>
      <c r="B31" s="16" t="s">
        <v>82</v>
      </c>
      <c r="C31" s="4">
        <v>0</v>
      </c>
      <c r="D31" s="4">
        <f t="shared" si="0"/>
        <v>0</v>
      </c>
    </row>
    <row r="32" spans="1:4" x14ac:dyDescent="0.25">
      <c r="A32" s="14">
        <v>21</v>
      </c>
      <c r="B32" s="16" t="s">
        <v>54</v>
      </c>
      <c r="C32" s="36" t="s">
        <v>70</v>
      </c>
      <c r="D32" s="37"/>
    </row>
    <row r="33" spans="1:4" x14ac:dyDescent="0.25">
      <c r="A33" s="6"/>
      <c r="B33" s="7" t="s">
        <v>84</v>
      </c>
      <c r="C33" s="8">
        <f>C35-C34</f>
        <v>242920.64009999999</v>
      </c>
      <c r="D33" s="8">
        <f>(C33*100)/$C$33</f>
        <v>100</v>
      </c>
    </row>
    <row r="34" spans="1:4" x14ac:dyDescent="0.25">
      <c r="A34" s="6"/>
      <c r="B34" s="7" t="s">
        <v>85</v>
      </c>
      <c r="C34" s="8">
        <v>0</v>
      </c>
      <c r="D34" s="8">
        <f>(C34*100)/$C$35</f>
        <v>0</v>
      </c>
    </row>
    <row r="35" spans="1:4" x14ac:dyDescent="0.25">
      <c r="A35" s="6"/>
      <c r="B35" s="7" t="s">
        <v>86</v>
      </c>
      <c r="C35" s="8">
        <v>242920.64009999999</v>
      </c>
      <c r="D35" s="8">
        <f>(C35*100)/$C$35</f>
        <v>100</v>
      </c>
    </row>
  </sheetData>
  <mergeCells count="3">
    <mergeCell ref="C9:D9"/>
    <mergeCell ref="C15:D15"/>
    <mergeCell ref="C32:D3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QD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2020-11-20T13:36:04Z</dcterms:modified>
</cp:coreProperties>
</file>