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9440" windowHeight="11760" activeTab="2"/>
  </bookViews>
  <sheets>
    <sheet name="1 - QA Completo" sheetId="1" r:id="rId1"/>
    <sheet name="2 - QA PGI" sheetId="2" r:id="rId2"/>
    <sheet name="3 - QA MD" sheetId="3" r:id="rId3"/>
  </sheets>
  <calcPr calcId="145621"/>
</workbook>
</file>

<file path=xl/calcChain.xml><?xml version="1.0" encoding="utf-8"?>
<calcChain xmlns="http://schemas.openxmlformats.org/spreadsheetml/2006/main">
  <c r="G54" i="1" l="1"/>
  <c r="H8" i="2" l="1"/>
  <c r="H7" i="2"/>
  <c r="H6" i="2"/>
  <c r="H4" i="2"/>
  <c r="D38" i="1" l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37" i="1"/>
  <c r="D24" i="1"/>
  <c r="D25" i="1"/>
  <c r="D26" i="1"/>
  <c r="D27" i="1"/>
  <c r="D28" i="1"/>
  <c r="D29" i="1"/>
  <c r="D30" i="1"/>
  <c r="D31" i="1"/>
  <c r="D32" i="1"/>
  <c r="D33" i="1"/>
  <c r="D34" i="1"/>
  <c r="D35" i="1"/>
  <c r="D23" i="1"/>
  <c r="D12" i="1"/>
  <c r="D13" i="1"/>
  <c r="D14" i="1"/>
  <c r="D15" i="1"/>
  <c r="D16" i="1"/>
  <c r="D17" i="1"/>
  <c r="D18" i="1"/>
  <c r="D19" i="1"/>
  <c r="D20" i="1"/>
  <c r="D21" i="1"/>
  <c r="D11" i="1"/>
  <c r="D6" i="1"/>
  <c r="D7" i="1"/>
  <c r="D8" i="1"/>
  <c r="D9" i="1"/>
  <c r="D5" i="1"/>
  <c r="G48" i="1"/>
  <c r="G47" i="1"/>
  <c r="G46" i="1"/>
  <c r="G45" i="1"/>
  <c r="G44" i="1"/>
  <c r="G43" i="1"/>
  <c r="G42" i="1"/>
  <c r="G41" i="1"/>
  <c r="G40" i="1"/>
  <c r="G39" i="1"/>
  <c r="G38" i="1"/>
  <c r="G37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1" i="1"/>
  <c r="G20" i="1"/>
  <c r="G19" i="1"/>
  <c r="G18" i="1"/>
  <c r="G17" i="1"/>
  <c r="F16" i="1"/>
  <c r="G16" i="1" s="1"/>
  <c r="F15" i="1"/>
  <c r="G15" i="1" s="1"/>
  <c r="G14" i="1"/>
  <c r="G13" i="1"/>
  <c r="G12" i="1"/>
  <c r="F11" i="1"/>
  <c r="G11" i="1" s="1"/>
  <c r="G9" i="1"/>
  <c r="G8" i="1"/>
  <c r="G7" i="1"/>
  <c r="G6" i="1"/>
  <c r="G5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1" i="1"/>
  <c r="C20" i="1"/>
  <c r="C19" i="1"/>
  <c r="C18" i="1"/>
  <c r="C17" i="1"/>
  <c r="C16" i="1"/>
  <c r="C15" i="1"/>
  <c r="C14" i="1"/>
  <c r="C13" i="1"/>
  <c r="C12" i="1"/>
  <c r="C11" i="1"/>
  <c r="C9" i="1"/>
  <c r="C8" i="1"/>
  <c r="C7" i="1"/>
  <c r="C6" i="1"/>
  <c r="C5" i="1"/>
  <c r="C29" i="2"/>
  <c r="C20" i="2"/>
  <c r="D34" i="2" l="1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33" i="2"/>
  <c r="D21" i="2"/>
  <c r="D22" i="2"/>
  <c r="D23" i="2"/>
  <c r="D24" i="2"/>
  <c r="D25" i="2"/>
  <c r="D26" i="2"/>
  <c r="D27" i="2"/>
  <c r="D28" i="2"/>
  <c r="D29" i="2"/>
  <c r="D30" i="2"/>
  <c r="D31" i="2"/>
  <c r="D20" i="2"/>
  <c r="D4" i="2"/>
  <c r="D5" i="2"/>
  <c r="D6" i="2"/>
  <c r="D8" i="2"/>
  <c r="D9" i="2"/>
  <c r="D10" i="2"/>
  <c r="D11" i="2"/>
  <c r="D12" i="2"/>
  <c r="D13" i="2"/>
  <c r="D15" i="2"/>
  <c r="D16" i="2"/>
  <c r="D17" i="2"/>
  <c r="D18" i="2"/>
  <c r="D3" i="2"/>
  <c r="C14" i="2"/>
  <c r="D14" i="2" s="1"/>
  <c r="C43" i="2"/>
  <c r="C3" i="2"/>
  <c r="C22" i="2"/>
  <c r="C21" i="2"/>
  <c r="C10" i="2"/>
  <c r="C7" i="2"/>
  <c r="D7" i="2" s="1"/>
  <c r="C4" i="2"/>
  <c r="C54" i="1"/>
  <c r="C48" i="2"/>
  <c r="C12" i="3" l="1"/>
  <c r="D35" i="3" l="1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17" i="3"/>
  <c r="D12" i="3"/>
  <c r="D13" i="3"/>
  <c r="D14" i="3"/>
  <c r="D15" i="3"/>
  <c r="D11" i="3"/>
  <c r="D6" i="3"/>
  <c r="D7" i="3"/>
  <c r="D8" i="3"/>
  <c r="D9" i="3"/>
  <c r="D5" i="3"/>
  <c r="C34" i="3" l="1"/>
  <c r="C28" i="3" l="1"/>
  <c r="C9" i="3"/>
  <c r="C6" i="3"/>
  <c r="C5" i="3"/>
  <c r="A1" i="3"/>
  <c r="K6" i="1" l="1"/>
  <c r="C32" i="2"/>
</calcChain>
</file>

<file path=xl/sharedStrings.xml><?xml version="1.0" encoding="utf-8"?>
<sst xmlns="http://schemas.openxmlformats.org/spreadsheetml/2006/main" count="271" uniqueCount="124">
  <si>
    <t>VALOR</t>
  </si>
  <si>
    <t>ITEM</t>
  </si>
  <si>
    <t>CATEGORIA</t>
  </si>
  <si>
    <t>ÁREA (m²)</t>
  </si>
  <si>
    <t>ÁREA (%)</t>
  </si>
  <si>
    <t>M²</t>
  </si>
  <si>
    <t>MUDAS</t>
  </si>
  <si>
    <t>TOTAL</t>
  </si>
  <si>
    <t>CURSO D'ÁGUA REGULAR</t>
  </si>
  <si>
    <t>CALHA SAZONAL - VEGETAÇÃO DE DESENVOLVIMENTO ESPONTÂNEO</t>
  </si>
  <si>
    <t>FLORESTA NATIVA - EXISTENTE</t>
  </si>
  <si>
    <t>3.1</t>
  </si>
  <si>
    <t>EM APP</t>
  </si>
  <si>
    <t>3.2</t>
  </si>
  <si>
    <t>FORA DE APP</t>
  </si>
  <si>
    <t>3.3</t>
  </si>
  <si>
    <t>ESTÁGIO DE REGENERAÇÃO</t>
  </si>
  <si>
    <t>FLORESTA NATIVA - À RECOMPOR</t>
  </si>
  <si>
    <t>4.1</t>
  </si>
  <si>
    <t>4.2</t>
  </si>
  <si>
    <t>BOSQUE</t>
  </si>
  <si>
    <t>ARBORIZAÇÃO PROPOSTA - POMAR</t>
  </si>
  <si>
    <t>ARBORIZAÇÃO PROPOSTA - PAISAGÍSTICA</t>
  </si>
  <si>
    <t>GRAMADO</t>
  </si>
  <si>
    <t>HORTA COMUNITÁRIA</t>
  </si>
  <si>
    <t>CAMPO DE FUTEBOL</t>
  </si>
  <si>
    <t>TRILHA</t>
  </si>
  <si>
    <t>OUTROS EQUIPAMENTOS DE LAZER/ESPORTE PERMEÁVEIS</t>
  </si>
  <si>
    <t>ÁREAS PAVIMENTADAS</t>
  </si>
  <si>
    <t>13.1</t>
  </si>
  <si>
    <t>CICLOVIA</t>
  </si>
  <si>
    <t>13.2</t>
  </si>
  <si>
    <t>PASSEIO PÚBLICO, PRAÇA DE CONVIVÊNCIA E PARACICLO</t>
  </si>
  <si>
    <t>13.3</t>
  </si>
  <si>
    <t>ACADEMIA (ESTAÇÃO DE GINÁSTICA E ATI)</t>
  </si>
  <si>
    <t>13.4</t>
  </si>
  <si>
    <t>EDIFICAÇÕES</t>
  </si>
  <si>
    <t>13.5</t>
  </si>
  <si>
    <t>EQUIPAMENTOS DE LAZER/ESPORTE (QUADRAS)</t>
  </si>
  <si>
    <t>13.5.1</t>
  </si>
  <si>
    <t>EQUIPAMENTOS DE LAZER/ESPORTE (PISTA DE SKATE)</t>
  </si>
  <si>
    <t>13.6</t>
  </si>
  <si>
    <t>VIA COMPARTILHADA</t>
  </si>
  <si>
    <t>13.7</t>
  </si>
  <si>
    <t>VIA ASFALTADA EXISTENTE</t>
  </si>
  <si>
    <t>13.8</t>
  </si>
  <si>
    <t>VIA ASFALTADA PROPOSTA</t>
  </si>
  <si>
    <t>13.9</t>
  </si>
  <si>
    <t>PONTO VERDE</t>
  </si>
  <si>
    <t>13.10</t>
  </si>
  <si>
    <t>ARQUIBANCADA</t>
  </si>
  <si>
    <t>13.11</t>
  </si>
  <si>
    <t>LOMBOFAIXA</t>
  </si>
  <si>
    <t>OCUPAÇÃO IRREGULAR</t>
  </si>
  <si>
    <t>ÁREA CONTAMINADA (RAIO 500m)</t>
  </si>
  <si>
    <t>EQUIPAMENTOS PÚBLICOS EXISTENTES</t>
  </si>
  <si>
    <t>GRAMADO COM ARBORIZAÇÃO</t>
  </si>
  <si>
    <t>FLORESTA NATIVA - REFLORESTAMENTO</t>
  </si>
  <si>
    <t>18.1</t>
  </si>
  <si>
    <t>18.2</t>
  </si>
  <si>
    <t>BAMBUZAL</t>
  </si>
  <si>
    <t>PONTO COMERCIAL</t>
  </si>
  <si>
    <t>BREJO</t>
  </si>
  <si>
    <t>ESPELHO D'ÁGUA</t>
  </si>
  <si>
    <t>DECK</t>
  </si>
  <si>
    <t>TRECHO DE CANALIZAÇÃO ABERTA</t>
  </si>
  <si>
    <t>FAIXA DE AREIA</t>
  </si>
  <si>
    <t>ÁREA TOTAL DO PARQUE</t>
  </si>
  <si>
    <t>DOMINIALIDADE (ÁREA PÚBLICA)</t>
  </si>
  <si>
    <t>ÁREA (m2)</t>
  </si>
  <si>
    <t>PRESENTE</t>
  </si>
  <si>
    <t>Áreas Contaminadas e Reabilitadas - Ano 2019</t>
  </si>
  <si>
    <t>Complemento:</t>
  </si>
  <si>
    <r>
      <t>Atividade:</t>
    </r>
    <r>
      <rPr>
        <sz val="9"/>
        <color rgb="FF333333"/>
        <rFont val="Arial"/>
        <family val="2"/>
      </rPr>
      <t> Posto de serviço</t>
    </r>
  </si>
  <si>
    <r>
      <t>Num_Regional:</t>
    </r>
    <r>
      <rPr>
        <sz val="9"/>
        <color rgb="FF333333"/>
        <rFont val="Arial"/>
        <family val="2"/>
      </rPr>
      <t> 5</t>
    </r>
  </si>
  <si>
    <r>
      <t>Nome_Regional:</t>
    </r>
    <r>
      <rPr>
        <sz val="9"/>
        <color rgb="FF333333"/>
        <rFont val="Arial"/>
        <family val="2"/>
      </rPr>
      <t> Campinas</t>
    </r>
  </si>
  <si>
    <t>QUADRO DE ÁREAS                                                                                                                                                                                                                                                                   PARQUE LINEAR DO CÓRREGO DO PIÇARRÃO TRECHO 2</t>
  </si>
  <si>
    <r>
      <t>Seq:</t>
    </r>
    <r>
      <rPr>
        <sz val="9"/>
        <color rgb="FF333333"/>
        <rFont val="Arial"/>
        <family val="2"/>
      </rPr>
      <t> 39227</t>
    </r>
  </si>
  <si>
    <r>
      <t>Razao_Social:</t>
    </r>
    <r>
      <rPr>
        <sz val="9"/>
        <color rgb="FF333333"/>
        <rFont val="Arial"/>
        <family val="2"/>
      </rPr>
      <t> CENTRO COMERCIAL COMBUSTÍVEIS DE CAMPINAS LTDA.</t>
    </r>
  </si>
  <si>
    <r>
      <t>Endereco:</t>
    </r>
    <r>
      <rPr>
        <sz val="9"/>
        <color rgb="FF333333"/>
        <rFont val="Arial"/>
        <family val="2"/>
      </rPr>
      <t> AV. ABELARDO POMPEU DO AMARAL</t>
    </r>
  </si>
  <si>
    <r>
      <t>Numero:</t>
    </r>
    <r>
      <rPr>
        <sz val="9"/>
        <color rgb="FF333333"/>
        <rFont val="Arial"/>
        <family val="2"/>
      </rPr>
      <t> 316</t>
    </r>
  </si>
  <si>
    <r>
      <t>Classificacao:</t>
    </r>
    <r>
      <rPr>
        <sz val="9"/>
        <color rgb="FF333333"/>
        <rFont val="Arial"/>
        <family val="2"/>
      </rPr>
      <t> EM PROCESSO DE REMEDIAÇÃO (ACRe)</t>
    </r>
  </si>
  <si>
    <r>
      <t>Seq:</t>
    </r>
    <r>
      <rPr>
        <sz val="9"/>
        <color rgb="FF333333"/>
        <rFont val="Arial"/>
        <family val="2"/>
      </rPr>
      <t> 25722</t>
    </r>
  </si>
  <si>
    <r>
      <t>Razao_Social:</t>
    </r>
    <r>
      <rPr>
        <sz val="9"/>
        <color rgb="FF333333"/>
        <rFont val="Arial"/>
        <family val="2"/>
      </rPr>
      <t> CHEMCO INDÚSTRIA E COMÉRCIO LTDA.</t>
    </r>
  </si>
  <si>
    <r>
      <t>Endereco:</t>
    </r>
    <r>
      <rPr>
        <sz val="9"/>
        <color rgb="FF333333"/>
        <rFont val="Arial"/>
        <family val="2"/>
      </rPr>
      <t> R. MANOEL FRANCISCO MENDES</t>
    </r>
  </si>
  <si>
    <r>
      <t>Numero:</t>
    </r>
    <r>
      <rPr>
        <sz val="9"/>
        <color rgb="FF333333"/>
        <rFont val="Arial"/>
        <family val="2"/>
      </rPr>
      <t> 529</t>
    </r>
  </si>
  <si>
    <r>
      <t>Atividade:</t>
    </r>
    <r>
      <rPr>
        <sz val="9"/>
        <color rgb="FF333333"/>
        <rFont val="Arial"/>
        <family val="2"/>
      </rPr>
      <t> INDÚSTRIA</t>
    </r>
  </si>
  <si>
    <r>
      <t>Classificacao:</t>
    </r>
    <r>
      <rPr>
        <sz val="9"/>
        <color rgb="FF333333"/>
        <rFont val="Arial"/>
        <family val="2"/>
      </rPr>
      <t> REABILITADA PARA O USO DECLARADO (AR)</t>
    </r>
  </si>
  <si>
    <r>
      <t>Seq:</t>
    </r>
    <r>
      <rPr>
        <sz val="9"/>
        <color rgb="FF333333"/>
        <rFont val="Arial"/>
        <family val="2"/>
      </rPr>
      <t> 41797</t>
    </r>
  </si>
  <si>
    <r>
      <t>Razao_Social:</t>
    </r>
    <r>
      <rPr>
        <sz val="9"/>
        <color rgb="FF333333"/>
        <rFont val="Arial"/>
        <family val="2"/>
      </rPr>
      <t> POSTO WASHINGTON LUIZ LTDA.</t>
    </r>
  </si>
  <si>
    <r>
      <t>Endereco:</t>
    </r>
    <r>
      <rPr>
        <sz val="9"/>
        <color rgb="FF333333"/>
        <rFont val="Arial"/>
        <family val="2"/>
      </rPr>
      <t> AV. WASHINGTON LUIZ</t>
    </r>
  </si>
  <si>
    <r>
      <t>Numero:</t>
    </r>
    <r>
      <rPr>
        <sz val="9"/>
        <color rgb="FF333333"/>
        <rFont val="Arial"/>
        <family val="2"/>
      </rPr>
      <t> 1032</t>
    </r>
  </si>
  <si>
    <r>
      <t>Atividade:</t>
    </r>
    <r>
      <rPr>
        <sz val="9"/>
        <color rgb="FF333333"/>
        <rFont val="Arial"/>
        <family val="2"/>
      </rPr>
      <t> POSTO DE SERVIÇO</t>
    </r>
  </si>
  <si>
    <t>PLANTIO COMPENSATÓRIO EXECUTADO</t>
  </si>
  <si>
    <t>DESCARTE DE RESÍDUOS</t>
  </si>
  <si>
    <t>VEGETAÇÃO EXÓTICA</t>
  </si>
  <si>
    <t>EQUIPAMENTO PÚBLICO INSTITUCIONAL (LINHA DE TRANSMISSÃO DE ENERGIA)</t>
  </si>
  <si>
    <t>PLANTIO COMPENSATÓIRIO EXECUTADO</t>
  </si>
  <si>
    <t>VEGETAÇÃO PIONEIRA</t>
  </si>
  <si>
    <t>9.1</t>
  </si>
  <si>
    <t>9.2</t>
  </si>
  <si>
    <t>9.3</t>
  </si>
  <si>
    <t>9.4</t>
  </si>
  <si>
    <t>9.5</t>
  </si>
  <si>
    <t>VIA NÃO ASFALTADA</t>
  </si>
  <si>
    <t>ÁREA DO PARQUE LINEAR</t>
  </si>
  <si>
    <t>ÁREA DO PROJETO APROVADO</t>
  </si>
  <si>
    <t>ÁREA TOTAL (PARQUE LINEAR + PROJETO APROVADO)</t>
  </si>
  <si>
    <t>MÉDIO</t>
  </si>
  <si>
    <t>ÁREAS CONTAMINADAS (3 PONTOS)</t>
  </si>
  <si>
    <t>EQUIPAMENTO PÚBLICO INSTITUCIONAL (DUTOS)</t>
  </si>
  <si>
    <t>QUADRO DE ÁREAS                                                                                                                                                                                                                                                                                      PARQUE LINEAR DO CÓRREGO DO PIÇARRÃO TRECHO 2</t>
  </si>
  <si>
    <t>PROPOSTA PARA O CURSO D'ÁGUA</t>
  </si>
  <si>
    <t>EXTENSÃO (m)</t>
  </si>
  <si>
    <t>CURSO D'ÁGUA CANALIZADO (EXISTENTE)</t>
  </si>
  <si>
    <t>1.1</t>
  </si>
  <si>
    <t>CURSO D'ÁGUA CANALIZADO (PROPOSTA)</t>
  </si>
  <si>
    <t>1.2</t>
  </si>
  <si>
    <t>CURSO D'ÁGUA RENATURALIZAÇÃO (PROPOSTA)</t>
  </si>
  <si>
    <t>CURSO D'ÁGUA ABERTO (EXISTENTE)</t>
  </si>
  <si>
    <t>2.1</t>
  </si>
  <si>
    <t>CURSO D'ÁGUA ABERTO NATURAL</t>
  </si>
  <si>
    <t>2.2</t>
  </si>
  <si>
    <t>CURSO D'ÁGUA CANALIZAÇÃO ABERTA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</si>
</sst>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C00000"/>
      <name val="Calibri"/>
      <family val="2"/>
      <scheme val="minor"/>
    </font>
    <font>
      <b/>
      <sz val="11"/>
      <color theme="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9"/>
      <color rgb="FF333333"/>
      <name val="Arial"/>
      <family val="2"/>
    </font>
    <font>
      <sz val="9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4" fontId="0" fillId="0" borderId="1" xfId="0" applyNumberFormat="1" applyBorder="1" applyAlignment="1">
      <alignment horizontal="center" vertical="center"/>
    </xf>
    <xf numFmtId="0" fontId="2" fillId="0" borderId="1" xfId="0" applyFont="1" applyBorder="1"/>
    <xf numFmtId="0" fontId="0" fillId="2" borderId="1" xfId="0" applyFill="1" applyBorder="1"/>
    <xf numFmtId="0" fontId="1" fillId="2" borderId="1" xfId="0" applyFont="1" applyFill="1" applyBorder="1" applyAlignment="1">
      <alignment horizontal="center" vertical="center"/>
    </xf>
    <xf numFmtId="4" fontId="0" fillId="2" borderId="1" xfId="0" applyNumberForma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Fill="1" applyBorder="1"/>
    <xf numFmtId="0" fontId="1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/>
    <xf numFmtId="4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Border="1"/>
    <xf numFmtId="0" fontId="5" fillId="0" borderId="1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1" xfId="0" applyFont="1" applyFill="1" applyBorder="1"/>
    <xf numFmtId="0" fontId="5" fillId="2" borderId="1" xfId="0" applyFont="1" applyFill="1" applyBorder="1"/>
    <xf numFmtId="0" fontId="4" fillId="2" borderId="1" xfId="0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4" fontId="0" fillId="0" borderId="1" xfId="0" applyNumberForma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7" fillId="0" borderId="6" xfId="0" applyFont="1" applyBorder="1"/>
    <xf numFmtId="0" fontId="7" fillId="0" borderId="4" xfId="0" applyFont="1" applyBorder="1" applyAlignment="1">
      <alignment horizontal="left" vertical="center" wrapText="1" indent="1"/>
    </xf>
    <xf numFmtId="0" fontId="7" fillId="0" borderId="7" xfId="0" applyFont="1" applyBorder="1" applyAlignment="1">
      <alignment horizontal="left" vertical="center" wrapText="1" indent="1"/>
    </xf>
    <xf numFmtId="2" fontId="0" fillId="2" borderId="1" xfId="0" applyNumberForma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7" fillId="0" borderId="9" xfId="0" applyFont="1" applyBorder="1"/>
    <xf numFmtId="0" fontId="7" fillId="0" borderId="10" xfId="0" applyFont="1" applyBorder="1" applyAlignment="1">
      <alignment horizontal="left" vertical="center" wrapText="1" indent="1"/>
    </xf>
    <xf numFmtId="0" fontId="7" fillId="0" borderId="11" xfId="0" applyFont="1" applyBorder="1" applyAlignment="1">
      <alignment horizontal="left" vertical="center" wrapText="1" indent="1"/>
    </xf>
    <xf numFmtId="0" fontId="0" fillId="0" borderId="10" xfId="0" applyBorder="1"/>
    <xf numFmtId="0" fontId="7" fillId="0" borderId="12" xfId="0" applyFont="1" applyBorder="1" applyAlignment="1">
      <alignment horizontal="left" vertical="center" wrapText="1" indent="1"/>
    </xf>
    <xf numFmtId="4" fontId="0" fillId="0" borderId="0" xfId="0" applyNumberFormat="1"/>
    <xf numFmtId="0" fontId="1" fillId="2" borderId="1" xfId="0" applyFont="1" applyFill="1" applyBorder="1" applyAlignment="1">
      <alignment horizontal="center" vertical="center" wrapText="1"/>
    </xf>
    <xf numFmtId="4" fontId="0" fillId="0" borderId="2" xfId="0" applyNumberFormat="1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4" fontId="5" fillId="0" borderId="3" xfId="0" applyNumberFormat="1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8"/>
  <sheetViews>
    <sheetView topLeftCell="A31" zoomScaleNormal="100" workbookViewId="0">
      <selection activeCell="G55" sqref="G55"/>
    </sheetView>
  </sheetViews>
  <sheetFormatPr defaultRowHeight="15" x14ac:dyDescent="0.25"/>
  <cols>
    <col min="2" max="2" width="72.5703125" bestFit="1" customWidth="1"/>
    <col min="3" max="3" width="11.140625" customWidth="1"/>
    <col min="4" max="4" width="10.85546875" customWidth="1"/>
    <col min="7" max="7" width="15.5703125" customWidth="1"/>
    <col min="10" max="10" width="16.140625" customWidth="1"/>
    <col min="11" max="11" width="18.85546875" customWidth="1"/>
  </cols>
  <sheetData>
    <row r="1" spans="1:11" x14ac:dyDescent="0.25">
      <c r="A1" s="45" t="s">
        <v>111</v>
      </c>
      <c r="B1" s="45"/>
      <c r="C1" s="45"/>
      <c r="D1" s="45"/>
      <c r="E1" s="45"/>
      <c r="F1" s="45"/>
      <c r="G1" s="45"/>
    </row>
    <row r="2" spans="1:11" x14ac:dyDescent="0.25">
      <c r="A2" s="45"/>
      <c r="B2" s="45"/>
      <c r="C2" s="45"/>
      <c r="D2" s="45"/>
      <c r="E2" s="45"/>
      <c r="F2" s="45"/>
      <c r="G2" s="45"/>
    </row>
    <row r="3" spans="1:11" x14ac:dyDescent="0.25">
      <c r="A3" s="17"/>
      <c r="B3" s="17"/>
      <c r="C3" s="17"/>
      <c r="D3" s="17"/>
      <c r="E3" s="11" t="s">
        <v>0</v>
      </c>
      <c r="F3" s="13"/>
      <c r="G3" s="12"/>
    </row>
    <row r="4" spans="1:11" x14ac:dyDescent="0.25">
      <c r="A4" s="1" t="s">
        <v>1</v>
      </c>
      <c r="B4" s="1" t="s">
        <v>2</v>
      </c>
      <c r="C4" s="1" t="s">
        <v>3</v>
      </c>
      <c r="D4" s="1" t="s">
        <v>4</v>
      </c>
      <c r="E4" s="1" t="s">
        <v>5</v>
      </c>
      <c r="F4" s="1" t="s">
        <v>6</v>
      </c>
      <c r="G4" s="1" t="s">
        <v>7</v>
      </c>
      <c r="J4" s="48" t="s">
        <v>68</v>
      </c>
      <c r="K4" s="48"/>
    </row>
    <row r="5" spans="1:11" x14ac:dyDescent="0.25">
      <c r="A5" s="2">
        <v>1</v>
      </c>
      <c r="B5" s="3" t="s">
        <v>8</v>
      </c>
      <c r="C5" s="4">
        <f>'2 - QA PGI'!C3</f>
        <v>13317.915299999999</v>
      </c>
      <c r="D5" s="4">
        <f>(100*C5)/$C$54</f>
        <v>3.7881787443739721</v>
      </c>
      <c r="E5" s="30"/>
      <c r="F5" s="4"/>
      <c r="G5" s="4">
        <f t="shared" ref="G5:G9" si="0">E5*C5</f>
        <v>0</v>
      </c>
      <c r="J5" s="31" t="s">
        <v>69</v>
      </c>
      <c r="K5" s="31" t="s">
        <v>4</v>
      </c>
    </row>
    <row r="6" spans="1:11" x14ac:dyDescent="0.25">
      <c r="A6" s="2">
        <v>2</v>
      </c>
      <c r="B6" s="3" t="s">
        <v>9</v>
      </c>
      <c r="C6" s="4">
        <f>'2 - QA PGI'!C4</f>
        <v>4564.4377999999997</v>
      </c>
      <c r="D6" s="4">
        <f t="shared" ref="D6:D53" si="1">(100*C6)/$C$54</f>
        <v>1.2983192837979001</v>
      </c>
      <c r="E6" s="30"/>
      <c r="F6" s="4"/>
      <c r="G6" s="4">
        <f t="shared" si="0"/>
        <v>0</v>
      </c>
      <c r="J6" s="32">
        <v>254624.54</v>
      </c>
      <c r="K6" s="32">
        <f>(J6*100)/C54</f>
        <v>72.42599524746943</v>
      </c>
    </row>
    <row r="7" spans="1:11" x14ac:dyDescent="0.25">
      <c r="A7" s="2">
        <v>3</v>
      </c>
      <c r="B7" s="3" t="s">
        <v>10</v>
      </c>
      <c r="C7" s="4">
        <f>'2 - QA PGI'!C5</f>
        <v>135422.69959999999</v>
      </c>
      <c r="D7" s="4">
        <f t="shared" si="1"/>
        <v>38.519947046852117</v>
      </c>
      <c r="E7" s="30"/>
      <c r="F7" s="4"/>
      <c r="G7" s="4">
        <f t="shared" si="0"/>
        <v>0</v>
      </c>
    </row>
    <row r="8" spans="1:11" x14ac:dyDescent="0.25">
      <c r="A8" s="2" t="s">
        <v>11</v>
      </c>
      <c r="B8" s="3" t="s">
        <v>12</v>
      </c>
      <c r="C8" s="4">
        <f>'2 - QA PGI'!C6</f>
        <v>88837.178199999995</v>
      </c>
      <c r="D8" s="4">
        <f t="shared" si="1"/>
        <v>25.269053195390338</v>
      </c>
      <c r="E8" s="30"/>
      <c r="F8" s="4"/>
      <c r="G8" s="4">
        <f t="shared" si="0"/>
        <v>0</v>
      </c>
    </row>
    <row r="9" spans="1:11" x14ac:dyDescent="0.25">
      <c r="A9" s="2" t="s">
        <v>13</v>
      </c>
      <c r="B9" s="3" t="s">
        <v>14</v>
      </c>
      <c r="C9" s="4">
        <f>'2 - QA PGI'!C7</f>
        <v>46585.521399999998</v>
      </c>
      <c r="D9" s="4">
        <f t="shared" si="1"/>
        <v>13.250893851461784</v>
      </c>
      <c r="E9" s="30"/>
      <c r="F9" s="4"/>
      <c r="G9" s="4">
        <f t="shared" si="0"/>
        <v>0</v>
      </c>
    </row>
    <row r="10" spans="1:11" x14ac:dyDescent="0.25">
      <c r="A10" s="2" t="s">
        <v>15</v>
      </c>
      <c r="B10" s="3" t="s">
        <v>16</v>
      </c>
      <c r="C10" s="46" t="s">
        <v>108</v>
      </c>
      <c r="D10" s="47"/>
      <c r="E10" s="30"/>
      <c r="F10" s="4"/>
      <c r="G10" s="4"/>
    </row>
    <row r="11" spans="1:11" x14ac:dyDescent="0.25">
      <c r="A11" s="2">
        <v>4</v>
      </c>
      <c r="B11" s="3" t="s">
        <v>17</v>
      </c>
      <c r="C11" s="4">
        <f>'2 - QA PGI'!C8</f>
        <v>11271.2484</v>
      </c>
      <c r="D11" s="4">
        <f t="shared" si="1"/>
        <v>3.2060200601695636</v>
      </c>
      <c r="E11" s="30"/>
      <c r="F11" s="4">
        <f>C11/4</f>
        <v>2817.8121000000001</v>
      </c>
      <c r="G11" s="4">
        <f>F11*40</f>
        <v>112712.484</v>
      </c>
    </row>
    <row r="12" spans="1:11" x14ac:dyDescent="0.25">
      <c r="A12" s="2" t="s">
        <v>18</v>
      </c>
      <c r="B12" s="3" t="s">
        <v>12</v>
      </c>
      <c r="C12" s="4">
        <f>'2 - QA PGI'!C9</f>
        <v>9465.5665000000008</v>
      </c>
      <c r="D12" s="4">
        <f t="shared" si="1"/>
        <v>2.6924077087919565</v>
      </c>
      <c r="E12" s="30"/>
      <c r="F12" s="4"/>
      <c r="G12" s="4">
        <f t="shared" ref="G12:G18" si="2">E12*C12</f>
        <v>0</v>
      </c>
    </row>
    <row r="13" spans="1:11" x14ac:dyDescent="0.25">
      <c r="A13" s="2" t="s">
        <v>19</v>
      </c>
      <c r="B13" s="3" t="s">
        <v>14</v>
      </c>
      <c r="C13" s="4">
        <f>'2 - QA PGI'!C10</f>
        <v>1805.6818999999996</v>
      </c>
      <c r="D13" s="4">
        <f t="shared" si="1"/>
        <v>0.51361235137760686</v>
      </c>
      <c r="E13" s="30"/>
      <c r="F13" s="4"/>
      <c r="G13" s="4">
        <f t="shared" si="2"/>
        <v>0</v>
      </c>
    </row>
    <row r="14" spans="1:11" x14ac:dyDescent="0.25">
      <c r="A14" s="2">
        <v>5</v>
      </c>
      <c r="B14" s="3" t="s">
        <v>20</v>
      </c>
      <c r="C14" s="4">
        <f>'2 - QA PGI'!C11</f>
        <v>1544.9799</v>
      </c>
      <c r="D14" s="4">
        <f t="shared" si="1"/>
        <v>0.43945766929941543</v>
      </c>
      <c r="E14" s="30"/>
      <c r="F14" s="4"/>
      <c r="G14" s="4">
        <f t="shared" si="2"/>
        <v>0</v>
      </c>
    </row>
    <row r="15" spans="1:11" x14ac:dyDescent="0.25">
      <c r="A15" s="2">
        <v>6</v>
      </c>
      <c r="B15" s="3" t="s">
        <v>21</v>
      </c>
      <c r="C15" s="4">
        <f>'2 - QA PGI'!C12</f>
        <v>1951.204</v>
      </c>
      <c r="D15" s="4">
        <f t="shared" si="1"/>
        <v>0.55500499531916025</v>
      </c>
      <c r="E15" s="30"/>
      <c r="F15" s="4">
        <f>C15/36</f>
        <v>54.200111111111113</v>
      </c>
      <c r="G15" s="4">
        <f>F15*96.11</f>
        <v>5209.1726788888891</v>
      </c>
    </row>
    <row r="16" spans="1:11" x14ac:dyDescent="0.25">
      <c r="A16" s="2">
        <v>7</v>
      </c>
      <c r="B16" s="3" t="s">
        <v>22</v>
      </c>
      <c r="C16" s="4">
        <f>'2 - QA PGI'!C13</f>
        <v>20401.6639</v>
      </c>
      <c r="D16" s="4">
        <f t="shared" si="1"/>
        <v>5.803096640496114</v>
      </c>
      <c r="E16" s="30"/>
      <c r="F16" s="4">
        <f>C16/36</f>
        <v>566.71288611111106</v>
      </c>
      <c r="G16" s="4">
        <f>F16*96.11</f>
        <v>54466.775484138881</v>
      </c>
    </row>
    <row r="17" spans="1:7" x14ac:dyDescent="0.25">
      <c r="A17" s="2">
        <v>8</v>
      </c>
      <c r="B17" s="3" t="s">
        <v>23</v>
      </c>
      <c r="C17" s="4">
        <f>'2 - QA PGI'!C14</f>
        <v>117973.89209999997</v>
      </c>
      <c r="D17" s="4">
        <f t="shared" si="1"/>
        <v>33.556767735584593</v>
      </c>
      <c r="E17" s="30">
        <v>4</v>
      </c>
      <c r="F17" s="4"/>
      <c r="G17" s="4">
        <f t="shared" si="2"/>
        <v>471895.56839999987</v>
      </c>
    </row>
    <row r="18" spans="1:7" x14ac:dyDescent="0.25">
      <c r="A18" s="2">
        <v>9</v>
      </c>
      <c r="B18" s="3" t="s">
        <v>24</v>
      </c>
      <c r="C18" s="4">
        <f>'2 - QA PGI'!C15</f>
        <v>0</v>
      </c>
      <c r="D18" s="4">
        <f t="shared" si="1"/>
        <v>0</v>
      </c>
      <c r="E18" s="30"/>
      <c r="F18" s="4"/>
      <c r="G18" s="4">
        <f t="shared" si="2"/>
        <v>0</v>
      </c>
    </row>
    <row r="19" spans="1:7" x14ac:dyDescent="0.25">
      <c r="A19" s="2">
        <v>10</v>
      </c>
      <c r="B19" s="3" t="s">
        <v>25</v>
      </c>
      <c r="C19" s="4">
        <f>'2 - QA PGI'!C16</f>
        <v>0</v>
      </c>
      <c r="D19" s="4">
        <f t="shared" si="1"/>
        <v>0</v>
      </c>
      <c r="E19" s="30">
        <v>69.790000000000006</v>
      </c>
      <c r="F19" s="4"/>
      <c r="G19" s="4">
        <f>E19*C19</f>
        <v>0</v>
      </c>
    </row>
    <row r="20" spans="1:7" x14ac:dyDescent="0.25">
      <c r="A20" s="2">
        <v>11</v>
      </c>
      <c r="B20" s="3" t="s">
        <v>26</v>
      </c>
      <c r="C20" s="4">
        <f>'2 - QA PGI'!C17</f>
        <v>0</v>
      </c>
      <c r="D20" s="4">
        <f t="shared" si="1"/>
        <v>0</v>
      </c>
      <c r="E20" s="30"/>
      <c r="F20" s="4"/>
      <c r="G20" s="4">
        <f t="shared" ref="G20:G21" si="3">E20*C20</f>
        <v>0</v>
      </c>
    </row>
    <row r="21" spans="1:7" x14ac:dyDescent="0.25">
      <c r="A21" s="2">
        <v>12</v>
      </c>
      <c r="B21" s="3" t="s">
        <v>27</v>
      </c>
      <c r="C21" s="4">
        <f>'2 - QA PGI'!C18</f>
        <v>1646</v>
      </c>
      <c r="D21" s="4">
        <f t="shared" si="1"/>
        <v>0.46819206105324601</v>
      </c>
      <c r="E21" s="30">
        <v>162.13</v>
      </c>
      <c r="F21" s="4"/>
      <c r="G21" s="4">
        <f t="shared" si="3"/>
        <v>266865.98</v>
      </c>
    </row>
    <row r="22" spans="1:7" x14ac:dyDescent="0.25">
      <c r="A22" s="15">
        <v>13</v>
      </c>
      <c r="B22" s="5" t="s">
        <v>28</v>
      </c>
      <c r="C22" s="46"/>
      <c r="D22" s="47"/>
      <c r="E22" s="30"/>
      <c r="F22" s="4"/>
      <c r="G22" s="4"/>
    </row>
    <row r="23" spans="1:7" x14ac:dyDescent="0.25">
      <c r="A23" s="14" t="s">
        <v>29</v>
      </c>
      <c r="B23" s="3" t="s">
        <v>30</v>
      </c>
      <c r="C23" s="4">
        <f>'2 - QA PGI'!C20</f>
        <v>7191.389000000001</v>
      </c>
      <c r="D23" s="4">
        <f t="shared" si="1"/>
        <v>2.0455353813764532</v>
      </c>
      <c r="E23" s="30">
        <v>83.14</v>
      </c>
      <c r="F23" s="4"/>
      <c r="G23" s="4">
        <f t="shared" ref="G23:G35" si="4">E23*C23</f>
        <v>597892.08146000013</v>
      </c>
    </row>
    <row r="24" spans="1:7" x14ac:dyDescent="0.25">
      <c r="A24" s="14" t="s">
        <v>31</v>
      </c>
      <c r="B24" s="3" t="s">
        <v>32</v>
      </c>
      <c r="C24" s="4">
        <f>'2 - QA PGI'!C21</f>
        <v>12266.054900000001</v>
      </c>
      <c r="D24" s="4">
        <f t="shared" si="1"/>
        <v>3.4889851303908062</v>
      </c>
      <c r="E24" s="30">
        <v>121.19</v>
      </c>
      <c r="F24" s="4"/>
      <c r="G24" s="4">
        <f t="shared" si="4"/>
        <v>1486523.1933310002</v>
      </c>
    </row>
    <row r="25" spans="1:7" x14ac:dyDescent="0.25">
      <c r="A25" s="14" t="s">
        <v>33</v>
      </c>
      <c r="B25" s="3" t="s">
        <v>34</v>
      </c>
      <c r="C25" s="4">
        <f>'2 - QA PGI'!C22</f>
        <v>500.1</v>
      </c>
      <c r="D25" s="4">
        <f t="shared" si="1"/>
        <v>0.14224960494090419</v>
      </c>
      <c r="E25" s="30">
        <v>202.54</v>
      </c>
      <c r="F25" s="4"/>
      <c r="G25" s="4">
        <f t="shared" si="4"/>
        <v>101290.254</v>
      </c>
    </row>
    <row r="26" spans="1:7" x14ac:dyDescent="0.25">
      <c r="A26" s="14" t="s">
        <v>35</v>
      </c>
      <c r="B26" s="3" t="s">
        <v>36</v>
      </c>
      <c r="C26" s="4">
        <f>'2 - QA PGI'!C23</f>
        <v>0</v>
      </c>
      <c r="D26" s="4">
        <f t="shared" si="1"/>
        <v>0</v>
      </c>
      <c r="E26" s="30">
        <v>1433.26</v>
      </c>
      <c r="F26" s="4"/>
      <c r="G26" s="4">
        <f t="shared" si="4"/>
        <v>0</v>
      </c>
    </row>
    <row r="27" spans="1:7" x14ac:dyDescent="0.25">
      <c r="A27" s="14" t="s">
        <v>37</v>
      </c>
      <c r="B27" s="3" t="s">
        <v>38</v>
      </c>
      <c r="C27" s="4">
        <f>'2 - QA PGI'!C24</f>
        <v>520.84339999999997</v>
      </c>
      <c r="D27" s="4">
        <f t="shared" si="1"/>
        <v>0.14814990579099649</v>
      </c>
      <c r="E27" s="30">
        <v>183.86</v>
      </c>
      <c r="F27" s="4"/>
      <c r="G27" s="4">
        <f t="shared" si="4"/>
        <v>95762.267523999995</v>
      </c>
    </row>
    <row r="28" spans="1:7" x14ac:dyDescent="0.25">
      <c r="A28" s="14" t="s">
        <v>39</v>
      </c>
      <c r="B28" s="3" t="s">
        <v>40</v>
      </c>
      <c r="C28" s="4">
        <f>'2 - QA PGI'!C25</f>
        <v>0</v>
      </c>
      <c r="D28" s="4">
        <f t="shared" si="1"/>
        <v>0</v>
      </c>
      <c r="E28" s="30">
        <v>744.43</v>
      </c>
      <c r="F28" s="4"/>
      <c r="G28" s="4">
        <f t="shared" si="4"/>
        <v>0</v>
      </c>
    </row>
    <row r="29" spans="1:7" x14ac:dyDescent="0.25">
      <c r="A29" s="14" t="s">
        <v>41</v>
      </c>
      <c r="B29" s="3" t="s">
        <v>42</v>
      </c>
      <c r="C29" s="4">
        <f>'2 - QA PGI'!C26</f>
        <v>0</v>
      </c>
      <c r="D29" s="4">
        <f t="shared" si="1"/>
        <v>0</v>
      </c>
      <c r="E29" s="30">
        <v>146.11000000000001</v>
      </c>
      <c r="F29" s="4"/>
      <c r="G29" s="4">
        <f t="shared" si="4"/>
        <v>0</v>
      </c>
    </row>
    <row r="30" spans="1:7" x14ac:dyDescent="0.25">
      <c r="A30" s="14" t="s">
        <v>43</v>
      </c>
      <c r="B30" s="3" t="s">
        <v>44</v>
      </c>
      <c r="C30" s="4">
        <f>'2 - QA PGI'!C27</f>
        <v>2333.9542000000001</v>
      </c>
      <c r="D30" s="4">
        <f t="shared" si="1"/>
        <v>0.66387535073018222</v>
      </c>
      <c r="E30" s="30"/>
      <c r="F30" s="4"/>
      <c r="G30" s="4">
        <f t="shared" si="4"/>
        <v>0</v>
      </c>
    </row>
    <row r="31" spans="1:7" x14ac:dyDescent="0.25">
      <c r="A31" s="14" t="s">
        <v>45</v>
      </c>
      <c r="B31" s="3" t="s">
        <v>46</v>
      </c>
      <c r="C31" s="4">
        <f>'2 - QA PGI'!C28</f>
        <v>0</v>
      </c>
      <c r="D31" s="4">
        <f t="shared" si="1"/>
        <v>0</v>
      </c>
      <c r="E31" s="30">
        <v>113.68</v>
      </c>
      <c r="F31" s="4"/>
      <c r="G31" s="4">
        <f t="shared" si="4"/>
        <v>0</v>
      </c>
    </row>
    <row r="32" spans="1:7" x14ac:dyDescent="0.25">
      <c r="A32" s="9" t="s">
        <v>47</v>
      </c>
      <c r="B32" s="3" t="s">
        <v>48</v>
      </c>
      <c r="C32" s="4">
        <f>'2 - QA PGI'!C29</f>
        <v>216</v>
      </c>
      <c r="D32" s="4">
        <f t="shared" si="1"/>
        <v>6.1439541426185379E-2</v>
      </c>
      <c r="E32" s="30">
        <v>263.77999999999997</v>
      </c>
      <c r="F32" s="4"/>
      <c r="G32" s="4">
        <f t="shared" si="4"/>
        <v>56976.479999999996</v>
      </c>
    </row>
    <row r="33" spans="1:7" x14ac:dyDescent="0.25">
      <c r="A33" s="14" t="s">
        <v>49</v>
      </c>
      <c r="B33" s="3" t="s">
        <v>50</v>
      </c>
      <c r="C33" s="4">
        <f>'2 - QA PGI'!C30</f>
        <v>0</v>
      </c>
      <c r="D33" s="4">
        <f t="shared" si="1"/>
        <v>0</v>
      </c>
      <c r="E33" s="30">
        <v>147.88</v>
      </c>
      <c r="F33" s="4"/>
      <c r="G33" s="4">
        <f t="shared" si="4"/>
        <v>0</v>
      </c>
    </row>
    <row r="34" spans="1:7" x14ac:dyDescent="0.25">
      <c r="A34" s="14" t="s">
        <v>51</v>
      </c>
      <c r="B34" s="3" t="s">
        <v>52</v>
      </c>
      <c r="C34" s="4">
        <f>'2 - QA PGI'!C31</f>
        <v>0</v>
      </c>
      <c r="D34" s="4">
        <f t="shared" si="1"/>
        <v>0</v>
      </c>
      <c r="E34" s="30">
        <v>264.14</v>
      </c>
      <c r="F34" s="4"/>
      <c r="G34" s="4">
        <f t="shared" si="4"/>
        <v>0</v>
      </c>
    </row>
    <row r="35" spans="1:7" x14ac:dyDescent="0.25">
      <c r="A35" s="14">
        <v>14</v>
      </c>
      <c r="B35" s="3" t="s">
        <v>53</v>
      </c>
      <c r="C35" s="4">
        <f>'3 - QA MD'!C23</f>
        <v>0</v>
      </c>
      <c r="D35" s="4">
        <f t="shared" si="1"/>
        <v>0</v>
      </c>
      <c r="E35" s="30"/>
      <c r="F35" s="4"/>
      <c r="G35" s="4">
        <f t="shared" si="4"/>
        <v>0</v>
      </c>
    </row>
    <row r="36" spans="1:7" x14ac:dyDescent="0.25">
      <c r="A36" s="14">
        <v>15</v>
      </c>
      <c r="B36" s="3" t="s">
        <v>54</v>
      </c>
      <c r="C36" s="46" t="s">
        <v>70</v>
      </c>
      <c r="D36" s="47"/>
      <c r="E36" s="30"/>
      <c r="F36" s="4"/>
      <c r="G36" s="4"/>
    </row>
    <row r="37" spans="1:7" x14ac:dyDescent="0.25">
      <c r="A37" s="14">
        <v>16</v>
      </c>
      <c r="B37" s="16" t="s">
        <v>55</v>
      </c>
      <c r="C37" s="4">
        <f>'2 - QA PGI'!C33</f>
        <v>0</v>
      </c>
      <c r="D37" s="4">
        <f t="shared" si="1"/>
        <v>0</v>
      </c>
      <c r="E37" s="30"/>
      <c r="F37" s="4"/>
      <c r="G37" s="4">
        <f t="shared" ref="G37:G48" si="5">E37*C37</f>
        <v>0</v>
      </c>
    </row>
    <row r="38" spans="1:7" x14ac:dyDescent="0.25">
      <c r="A38" s="14">
        <v>17</v>
      </c>
      <c r="B38" s="16" t="s">
        <v>56</v>
      </c>
      <c r="C38" s="4">
        <f>'2 - QA PGI'!C34</f>
        <v>0</v>
      </c>
      <c r="D38" s="4">
        <f t="shared" si="1"/>
        <v>0</v>
      </c>
      <c r="E38" s="30"/>
      <c r="F38" s="4"/>
      <c r="G38" s="4">
        <f t="shared" si="5"/>
        <v>0</v>
      </c>
    </row>
    <row r="39" spans="1:7" x14ac:dyDescent="0.25">
      <c r="A39" s="14">
        <v>18</v>
      </c>
      <c r="B39" s="16" t="s">
        <v>57</v>
      </c>
      <c r="C39" s="4">
        <f>'2 - QA PGI'!C35</f>
        <v>0</v>
      </c>
      <c r="D39" s="4">
        <f t="shared" si="1"/>
        <v>0</v>
      </c>
      <c r="E39" s="30"/>
      <c r="F39" s="4"/>
      <c r="G39" s="4">
        <f t="shared" si="5"/>
        <v>0</v>
      </c>
    </row>
    <row r="40" spans="1:7" x14ac:dyDescent="0.25">
      <c r="A40" s="14" t="s">
        <v>58</v>
      </c>
      <c r="B40" s="16" t="s">
        <v>12</v>
      </c>
      <c r="C40" s="4">
        <f>'2 - QA PGI'!C36</f>
        <v>0</v>
      </c>
      <c r="D40" s="4">
        <f t="shared" si="1"/>
        <v>0</v>
      </c>
      <c r="E40" s="30"/>
      <c r="F40" s="4"/>
      <c r="G40" s="4">
        <f t="shared" si="5"/>
        <v>0</v>
      </c>
    </row>
    <row r="41" spans="1:7" x14ac:dyDescent="0.25">
      <c r="A41" s="14" t="s">
        <v>59</v>
      </c>
      <c r="B41" s="16" t="s">
        <v>14</v>
      </c>
      <c r="C41" s="4">
        <f>'2 - QA PGI'!C37</f>
        <v>0</v>
      </c>
      <c r="D41" s="4">
        <f t="shared" si="1"/>
        <v>0</v>
      </c>
      <c r="E41" s="30"/>
      <c r="F41" s="4"/>
      <c r="G41" s="4">
        <f t="shared" si="5"/>
        <v>0</v>
      </c>
    </row>
    <row r="42" spans="1:7" x14ac:dyDescent="0.25">
      <c r="A42" s="14">
        <v>19</v>
      </c>
      <c r="B42" s="16" t="s">
        <v>60</v>
      </c>
      <c r="C42" s="4">
        <f>'2 - QA PGI'!C38</f>
        <v>0</v>
      </c>
      <c r="D42" s="4">
        <f t="shared" si="1"/>
        <v>0</v>
      </c>
      <c r="E42" s="30"/>
      <c r="F42" s="4"/>
      <c r="G42" s="4">
        <f t="shared" si="5"/>
        <v>0</v>
      </c>
    </row>
    <row r="43" spans="1:7" x14ac:dyDescent="0.25">
      <c r="A43" s="14">
        <v>20</v>
      </c>
      <c r="B43" s="16" t="s">
        <v>61</v>
      </c>
      <c r="C43" s="4">
        <f>'2 - QA PGI'!C39</f>
        <v>0</v>
      </c>
      <c r="D43" s="4">
        <f t="shared" si="1"/>
        <v>0</v>
      </c>
      <c r="E43" s="30">
        <v>1433.26</v>
      </c>
      <c r="F43" s="4"/>
      <c r="G43" s="4">
        <f t="shared" si="5"/>
        <v>0</v>
      </c>
    </row>
    <row r="44" spans="1:7" x14ac:dyDescent="0.25">
      <c r="A44" s="14">
        <v>21</v>
      </c>
      <c r="B44" s="16" t="s">
        <v>62</v>
      </c>
      <c r="C44" s="4">
        <f>'2 - QA PGI'!C40</f>
        <v>0</v>
      </c>
      <c r="D44" s="4">
        <f t="shared" si="1"/>
        <v>0</v>
      </c>
      <c r="E44" s="30"/>
      <c r="F44" s="4"/>
      <c r="G44" s="4">
        <f t="shared" si="5"/>
        <v>0</v>
      </c>
    </row>
    <row r="45" spans="1:7" x14ac:dyDescent="0.25">
      <c r="A45" s="14">
        <v>22</v>
      </c>
      <c r="B45" s="16" t="s">
        <v>63</v>
      </c>
      <c r="C45" s="4">
        <f>'2 - QA PGI'!C41</f>
        <v>0</v>
      </c>
      <c r="D45" s="4">
        <f t="shared" si="1"/>
        <v>0</v>
      </c>
      <c r="E45" s="30"/>
      <c r="F45" s="4"/>
      <c r="G45" s="4">
        <f t="shared" si="5"/>
        <v>0</v>
      </c>
    </row>
    <row r="46" spans="1:7" x14ac:dyDescent="0.25">
      <c r="A46" s="14">
        <v>23</v>
      </c>
      <c r="B46" s="16" t="s">
        <v>64</v>
      </c>
      <c r="C46" s="4">
        <f>'2 - QA PGI'!C42</f>
        <v>0</v>
      </c>
      <c r="D46" s="4">
        <f t="shared" si="1"/>
        <v>0</v>
      </c>
      <c r="E46" s="30">
        <v>164.74</v>
      </c>
      <c r="F46" s="4"/>
      <c r="G46" s="4">
        <f t="shared" si="5"/>
        <v>0</v>
      </c>
    </row>
    <row r="47" spans="1:7" x14ac:dyDescent="0.25">
      <c r="A47" s="14">
        <v>24</v>
      </c>
      <c r="B47" s="16" t="s">
        <v>65</v>
      </c>
      <c r="C47" s="4">
        <f>'2 - QA PGI'!C43</f>
        <v>20442.741500000004</v>
      </c>
      <c r="D47" s="4">
        <f t="shared" si="1"/>
        <v>5.8147808483983763</v>
      </c>
      <c r="E47" s="30"/>
      <c r="F47" s="4"/>
      <c r="G47" s="4">
        <f t="shared" si="5"/>
        <v>0</v>
      </c>
    </row>
    <row r="48" spans="1:7" x14ac:dyDescent="0.25">
      <c r="A48" s="14">
        <v>25</v>
      </c>
      <c r="B48" s="16" t="s">
        <v>66</v>
      </c>
      <c r="C48" s="4">
        <f>'2 - QA PGI'!C44</f>
        <v>0</v>
      </c>
      <c r="D48" s="4">
        <f t="shared" si="1"/>
        <v>0</v>
      </c>
      <c r="E48" s="30"/>
      <c r="F48" s="4"/>
      <c r="G48" s="4">
        <f t="shared" si="5"/>
        <v>0</v>
      </c>
    </row>
    <row r="49" spans="1:7" x14ac:dyDescent="0.25">
      <c r="A49" s="14">
        <v>26</v>
      </c>
      <c r="B49" s="16" t="s">
        <v>93</v>
      </c>
      <c r="C49" s="4">
        <f>'2 - QA PGI'!C45</f>
        <v>0</v>
      </c>
      <c r="D49" s="4">
        <f t="shared" si="1"/>
        <v>0</v>
      </c>
      <c r="E49" s="4"/>
      <c r="F49" s="4"/>
      <c r="G49" s="4"/>
    </row>
    <row r="50" spans="1:7" x14ac:dyDescent="0.25">
      <c r="A50" s="14">
        <v>27</v>
      </c>
      <c r="B50" s="16" t="s">
        <v>94</v>
      </c>
      <c r="C50" s="4">
        <f>'3 - QA MD'!C30</f>
        <v>0</v>
      </c>
      <c r="D50" s="4">
        <f t="shared" si="1"/>
        <v>0</v>
      </c>
      <c r="E50" s="4"/>
      <c r="F50" s="4"/>
      <c r="G50" s="4"/>
    </row>
    <row r="51" spans="1:7" x14ac:dyDescent="0.25">
      <c r="A51" s="14">
        <v>28</v>
      </c>
      <c r="B51" s="16" t="s">
        <v>95</v>
      </c>
      <c r="C51" s="4">
        <f>'3 - QA MD'!C31</f>
        <v>0</v>
      </c>
      <c r="D51" s="4">
        <f t="shared" si="1"/>
        <v>0</v>
      </c>
      <c r="E51" s="4"/>
      <c r="F51" s="4"/>
      <c r="G51" s="4"/>
    </row>
    <row r="52" spans="1:7" x14ac:dyDescent="0.25">
      <c r="A52" s="14">
        <v>29</v>
      </c>
      <c r="B52" s="16" t="s">
        <v>96</v>
      </c>
      <c r="C52" s="4">
        <f>'2 - QA PGI'!C46</f>
        <v>0</v>
      </c>
      <c r="D52" s="4">
        <f t="shared" si="1"/>
        <v>0</v>
      </c>
      <c r="E52" s="4"/>
      <c r="F52" s="4"/>
      <c r="G52" s="4"/>
    </row>
    <row r="53" spans="1:7" x14ac:dyDescent="0.25">
      <c r="A53" s="14">
        <v>30</v>
      </c>
      <c r="B53" s="16" t="s">
        <v>110</v>
      </c>
      <c r="C53" s="4">
        <f>'2 - QA PGI'!C47</f>
        <v>0</v>
      </c>
      <c r="D53" s="4">
        <f t="shared" si="1"/>
        <v>0</v>
      </c>
      <c r="E53" s="4"/>
      <c r="F53" s="4"/>
      <c r="G53" s="4"/>
    </row>
    <row r="54" spans="1:7" ht="15.75" x14ac:dyDescent="0.25">
      <c r="A54" s="6"/>
      <c r="B54" s="7" t="s">
        <v>67</v>
      </c>
      <c r="C54" s="8">
        <f>'3 - QA MD'!C34</f>
        <v>351565.12400000001</v>
      </c>
      <c r="D54" s="8">
        <v>100</v>
      </c>
      <c r="E54" s="8"/>
      <c r="F54" s="8"/>
      <c r="G54" s="10">
        <f>SUM(G5:G53)</f>
        <v>3249594.2568780282</v>
      </c>
    </row>
    <row r="57" spans="1:7" x14ac:dyDescent="0.25">
      <c r="B57" s="34" t="s">
        <v>71</v>
      </c>
    </row>
    <row r="58" spans="1:7" x14ac:dyDescent="0.25">
      <c r="B58" s="35" t="s">
        <v>77</v>
      </c>
    </row>
    <row r="59" spans="1:7" x14ac:dyDescent="0.25">
      <c r="B59" s="35" t="s">
        <v>78</v>
      </c>
    </row>
    <row r="60" spans="1:7" x14ac:dyDescent="0.25">
      <c r="B60" s="35" t="s">
        <v>79</v>
      </c>
    </row>
    <row r="61" spans="1:7" x14ac:dyDescent="0.25">
      <c r="B61" s="35" t="s">
        <v>80</v>
      </c>
    </row>
    <row r="62" spans="1:7" x14ac:dyDescent="0.25">
      <c r="B62" s="35" t="s">
        <v>72</v>
      </c>
    </row>
    <row r="63" spans="1:7" x14ac:dyDescent="0.25">
      <c r="B63" s="35" t="s">
        <v>73</v>
      </c>
    </row>
    <row r="64" spans="1:7" x14ac:dyDescent="0.25">
      <c r="B64" s="35" t="s">
        <v>74</v>
      </c>
    </row>
    <row r="65" spans="2:2" x14ac:dyDescent="0.25">
      <c r="B65" s="35" t="s">
        <v>75</v>
      </c>
    </row>
    <row r="66" spans="2:2" x14ac:dyDescent="0.25">
      <c r="B66" s="36" t="s">
        <v>81</v>
      </c>
    </row>
    <row r="68" spans="2:2" x14ac:dyDescent="0.25">
      <c r="B68" s="34" t="s">
        <v>71</v>
      </c>
    </row>
    <row r="69" spans="2:2" x14ac:dyDescent="0.25">
      <c r="B69" s="35" t="s">
        <v>82</v>
      </c>
    </row>
    <row r="70" spans="2:2" x14ac:dyDescent="0.25">
      <c r="B70" s="35" t="s">
        <v>83</v>
      </c>
    </row>
    <row r="71" spans="2:2" x14ac:dyDescent="0.25">
      <c r="B71" s="35" t="s">
        <v>84</v>
      </c>
    </row>
    <row r="72" spans="2:2" x14ac:dyDescent="0.25">
      <c r="B72" s="35" t="s">
        <v>85</v>
      </c>
    </row>
    <row r="73" spans="2:2" x14ac:dyDescent="0.25">
      <c r="B73" s="35" t="s">
        <v>72</v>
      </c>
    </row>
    <row r="74" spans="2:2" x14ac:dyDescent="0.25">
      <c r="B74" s="35" t="s">
        <v>86</v>
      </c>
    </row>
    <row r="75" spans="2:2" x14ac:dyDescent="0.25">
      <c r="B75" s="35" t="s">
        <v>74</v>
      </c>
    </row>
    <row r="76" spans="2:2" x14ac:dyDescent="0.25">
      <c r="B76" s="35" t="s">
        <v>75</v>
      </c>
    </row>
    <row r="77" spans="2:2" x14ac:dyDescent="0.25">
      <c r="B77" s="36" t="s">
        <v>87</v>
      </c>
    </row>
    <row r="79" spans="2:2" x14ac:dyDescent="0.25">
      <c r="B79" s="34" t="s">
        <v>71</v>
      </c>
    </row>
    <row r="80" spans="2:2" x14ac:dyDescent="0.25">
      <c r="B80" s="35" t="s">
        <v>88</v>
      </c>
    </row>
    <row r="81" spans="2:2" x14ac:dyDescent="0.25">
      <c r="B81" s="35" t="s">
        <v>89</v>
      </c>
    </row>
    <row r="82" spans="2:2" x14ac:dyDescent="0.25">
      <c r="B82" s="35" t="s">
        <v>90</v>
      </c>
    </row>
    <row r="83" spans="2:2" x14ac:dyDescent="0.25">
      <c r="B83" s="35" t="s">
        <v>91</v>
      </c>
    </row>
    <row r="84" spans="2:2" x14ac:dyDescent="0.25">
      <c r="B84" s="35" t="s">
        <v>72</v>
      </c>
    </row>
    <row r="85" spans="2:2" x14ac:dyDescent="0.25">
      <c r="B85" s="35" t="s">
        <v>92</v>
      </c>
    </row>
    <row r="86" spans="2:2" x14ac:dyDescent="0.25">
      <c r="B86" s="35" t="s">
        <v>74</v>
      </c>
    </row>
    <row r="87" spans="2:2" x14ac:dyDescent="0.25">
      <c r="B87" s="35" t="s">
        <v>75</v>
      </c>
    </row>
    <row r="88" spans="2:2" x14ac:dyDescent="0.25">
      <c r="B88" s="36" t="s">
        <v>81</v>
      </c>
    </row>
  </sheetData>
  <mergeCells count="5">
    <mergeCell ref="A1:G2"/>
    <mergeCell ref="C10:D10"/>
    <mergeCell ref="C22:D22"/>
    <mergeCell ref="C36:D36"/>
    <mergeCell ref="J4:K4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topLeftCell="B1" workbookViewId="0">
      <selection activeCell="H8" sqref="H8"/>
    </sheetView>
  </sheetViews>
  <sheetFormatPr defaultRowHeight="15" x14ac:dyDescent="0.25"/>
  <cols>
    <col min="2" max="2" width="84.28515625" bestFit="1" customWidth="1"/>
    <col min="3" max="3" width="12.7109375" customWidth="1"/>
    <col min="4" max="4" width="13.42578125" customWidth="1"/>
    <col min="7" max="7" width="52.5703125" bestFit="1" customWidth="1"/>
    <col min="8" max="8" width="16.28515625" bestFit="1" customWidth="1"/>
  </cols>
  <sheetData>
    <row r="1" spans="1:8" ht="38.25" customHeight="1" x14ac:dyDescent="0.25">
      <c r="A1" s="51" t="s">
        <v>76</v>
      </c>
      <c r="B1" s="52"/>
      <c r="C1" s="52"/>
      <c r="D1" s="52"/>
      <c r="F1" s="53" t="s">
        <v>112</v>
      </c>
      <c r="G1" s="53"/>
      <c r="H1" s="53"/>
    </row>
    <row r="2" spans="1:8" x14ac:dyDescent="0.25">
      <c r="A2" s="18" t="s">
        <v>1</v>
      </c>
      <c r="B2" s="18" t="s">
        <v>2</v>
      </c>
      <c r="C2" s="18" t="s">
        <v>3</v>
      </c>
      <c r="D2" s="18" t="s">
        <v>4</v>
      </c>
      <c r="F2" s="18" t="s">
        <v>1</v>
      </c>
      <c r="G2" s="18" t="s">
        <v>2</v>
      </c>
      <c r="H2" s="18" t="s">
        <v>113</v>
      </c>
    </row>
    <row r="3" spans="1:8" x14ac:dyDescent="0.25">
      <c r="A3" s="19">
        <v>1</v>
      </c>
      <c r="B3" s="20" t="s">
        <v>8</v>
      </c>
      <c r="C3" s="21">
        <f>(2*(200.4423+215.4833+931.1844+268.8303+224.4647+40.7231+361.6756+17.0372))+(3*(11.1643+496.6654+543.92+159.4305+379.9129+426.815+632.4405+272.1128))+30.8493</f>
        <v>13317.915299999999</v>
      </c>
      <c r="D3" s="21">
        <f>(100*C3)/$C$48</f>
        <v>3.7881787443739721</v>
      </c>
      <c r="F3" s="2">
        <v>1</v>
      </c>
      <c r="G3" s="26" t="s">
        <v>114</v>
      </c>
      <c r="H3" s="4">
        <v>149.76300000000001</v>
      </c>
    </row>
    <row r="4" spans="1:8" x14ac:dyDescent="0.25">
      <c r="A4" s="19">
        <v>2</v>
      </c>
      <c r="B4" s="20" t="s">
        <v>9</v>
      </c>
      <c r="C4" s="21">
        <f>9114.9689-((2*(200.4423+215.4833+931.1844+268.8303+224.4647+40.7231+361.6756+17.0372))+30.8493)</f>
        <v>4564.4377999999997</v>
      </c>
      <c r="D4" s="21">
        <f t="shared" ref="D4:D47" si="0">(100*C4)/$C$48</f>
        <v>1.2983192837979001</v>
      </c>
      <c r="F4" s="2" t="s">
        <v>115</v>
      </c>
      <c r="G4" s="26" t="s">
        <v>116</v>
      </c>
      <c r="H4" s="4">
        <f>H3</f>
        <v>149.76300000000001</v>
      </c>
    </row>
    <row r="5" spans="1:8" x14ac:dyDescent="0.25">
      <c r="A5" s="19">
        <v>3</v>
      </c>
      <c r="B5" s="20" t="s">
        <v>10</v>
      </c>
      <c r="C5" s="21">
        <v>135422.69959999999</v>
      </c>
      <c r="D5" s="21">
        <f t="shared" si="0"/>
        <v>38.519947046852117</v>
      </c>
      <c r="F5" s="2" t="s">
        <v>117</v>
      </c>
      <c r="G5" s="26" t="s">
        <v>118</v>
      </c>
      <c r="H5" s="4">
        <v>0</v>
      </c>
    </row>
    <row r="6" spans="1:8" x14ac:dyDescent="0.25">
      <c r="A6" s="19" t="s">
        <v>11</v>
      </c>
      <c r="B6" s="20" t="s">
        <v>12</v>
      </c>
      <c r="C6" s="21">
        <v>88837.178199999995</v>
      </c>
      <c r="D6" s="21">
        <f t="shared" si="0"/>
        <v>25.269053195390338</v>
      </c>
      <c r="F6" s="2">
        <v>2</v>
      </c>
      <c r="G6" s="26" t="s">
        <v>119</v>
      </c>
      <c r="H6" s="4">
        <f>200.4423+215.4833+931.1844+268.8303+224.4647+40.7231+361.6756+17.0372+11.1643+496.6654+543.92+159.4305+379.9129+426.815+632.4405+272.1128+30.8493</f>
        <v>5213.1515999999992</v>
      </c>
    </row>
    <row r="7" spans="1:8" x14ac:dyDescent="0.25">
      <c r="A7" s="19" t="s">
        <v>13</v>
      </c>
      <c r="B7" s="20" t="s">
        <v>14</v>
      </c>
      <c r="C7" s="21">
        <f>C5-C6</f>
        <v>46585.521399999998</v>
      </c>
      <c r="D7" s="21">
        <f t="shared" si="0"/>
        <v>13.250893851461784</v>
      </c>
      <c r="F7" s="14" t="s">
        <v>120</v>
      </c>
      <c r="G7" s="26" t="s">
        <v>121</v>
      </c>
      <c r="H7" s="4">
        <f>200.4423+215.4833+931.1844+268.8303+224.4647+40.7231+361.6756+17.0372+30.8493</f>
        <v>2290.6902</v>
      </c>
    </row>
    <row r="8" spans="1:8" x14ac:dyDescent="0.25">
      <c r="A8" s="19">
        <v>4</v>
      </c>
      <c r="B8" s="20" t="s">
        <v>17</v>
      </c>
      <c r="C8" s="21">
        <v>11271.2484</v>
      </c>
      <c r="D8" s="21">
        <f t="shared" si="0"/>
        <v>3.2060200601695636</v>
      </c>
      <c r="F8" s="14" t="s">
        <v>122</v>
      </c>
      <c r="G8" s="26" t="s">
        <v>123</v>
      </c>
      <c r="H8" s="4">
        <f>H6-H7</f>
        <v>2922.4613999999992</v>
      </c>
    </row>
    <row r="9" spans="1:8" x14ac:dyDescent="0.25">
      <c r="A9" s="19" t="s">
        <v>18</v>
      </c>
      <c r="B9" s="20" t="s">
        <v>12</v>
      </c>
      <c r="C9" s="21">
        <v>9465.5665000000008</v>
      </c>
      <c r="D9" s="21">
        <f t="shared" si="0"/>
        <v>2.6924077087919565</v>
      </c>
    </row>
    <row r="10" spans="1:8" x14ac:dyDescent="0.25">
      <c r="A10" s="19" t="s">
        <v>19</v>
      </c>
      <c r="B10" s="20" t="s">
        <v>14</v>
      </c>
      <c r="C10" s="21">
        <f>C8-C9</f>
        <v>1805.6818999999996</v>
      </c>
      <c r="D10" s="21">
        <f t="shared" si="0"/>
        <v>0.51361235137760686</v>
      </c>
    </row>
    <row r="11" spans="1:8" x14ac:dyDescent="0.25">
      <c r="A11" s="19">
        <v>5</v>
      </c>
      <c r="B11" s="20" t="s">
        <v>20</v>
      </c>
      <c r="C11" s="21">
        <v>1544.9799</v>
      </c>
      <c r="D11" s="21">
        <f t="shared" si="0"/>
        <v>0.43945766929941543</v>
      </c>
      <c r="F11" s="44"/>
    </row>
    <row r="12" spans="1:8" x14ac:dyDescent="0.25">
      <c r="A12" s="19">
        <v>6</v>
      </c>
      <c r="B12" s="20" t="s">
        <v>21</v>
      </c>
      <c r="C12" s="21">
        <v>1951.204</v>
      </c>
      <c r="D12" s="21">
        <f t="shared" si="0"/>
        <v>0.55500499531916025</v>
      </c>
    </row>
    <row r="13" spans="1:8" x14ac:dyDescent="0.25">
      <c r="A13" s="19">
        <v>7</v>
      </c>
      <c r="B13" s="20" t="s">
        <v>22</v>
      </c>
      <c r="C13" s="21">
        <v>20401.6639</v>
      </c>
      <c r="D13" s="21">
        <f t="shared" si="0"/>
        <v>5.803096640496114</v>
      </c>
    </row>
    <row r="14" spans="1:8" x14ac:dyDescent="0.25">
      <c r="A14" s="19">
        <v>8</v>
      </c>
      <c r="B14" s="20" t="s">
        <v>23</v>
      </c>
      <c r="C14" s="21">
        <f>C48-(C3+C4+C5+C8+C11+C12+C13+C15+C16+C17+C18+C20+C21+C22+C23+C24+C25+C26+C27+C28+C29+C30+C31+C33+C34+C35+C38+C39+C40+C41+C42+C43+C44+C45)</f>
        <v>117973.89209999997</v>
      </c>
      <c r="D14" s="21">
        <f t="shared" si="0"/>
        <v>33.556767735584593</v>
      </c>
    </row>
    <row r="15" spans="1:8" x14ac:dyDescent="0.25">
      <c r="A15" s="19">
        <v>9</v>
      </c>
      <c r="B15" s="20" t="s">
        <v>24</v>
      </c>
      <c r="C15" s="21">
        <v>0</v>
      </c>
      <c r="D15" s="21">
        <f t="shared" si="0"/>
        <v>0</v>
      </c>
      <c r="G15" s="44"/>
    </row>
    <row r="16" spans="1:8" x14ac:dyDescent="0.25">
      <c r="A16" s="19">
        <v>10</v>
      </c>
      <c r="B16" s="20" t="s">
        <v>25</v>
      </c>
      <c r="C16" s="21">
        <v>0</v>
      </c>
      <c r="D16" s="21">
        <f t="shared" si="0"/>
        <v>0</v>
      </c>
    </row>
    <row r="17" spans="1:4" x14ac:dyDescent="0.25">
      <c r="A17" s="19">
        <v>11</v>
      </c>
      <c r="B17" s="20" t="s">
        <v>26</v>
      </c>
      <c r="C17" s="21">
        <v>0</v>
      </c>
      <c r="D17" s="21">
        <f t="shared" si="0"/>
        <v>0</v>
      </c>
    </row>
    <row r="18" spans="1:4" x14ac:dyDescent="0.25">
      <c r="A18" s="19">
        <v>12</v>
      </c>
      <c r="B18" s="20" t="s">
        <v>27</v>
      </c>
      <c r="C18" s="21">
        <v>1646</v>
      </c>
      <c r="D18" s="21">
        <f t="shared" si="0"/>
        <v>0.46819206105324601</v>
      </c>
    </row>
    <row r="19" spans="1:4" x14ac:dyDescent="0.25">
      <c r="A19" s="22">
        <v>13</v>
      </c>
      <c r="B19" s="23" t="s">
        <v>28</v>
      </c>
      <c r="C19" s="49"/>
      <c r="D19" s="50"/>
    </row>
    <row r="20" spans="1:4" x14ac:dyDescent="0.25">
      <c r="A20" s="24" t="s">
        <v>29</v>
      </c>
      <c r="B20" s="20" t="s">
        <v>30</v>
      </c>
      <c r="C20" s="21">
        <f>2.5*(157.6832+507.1433+7.6164+7.7093+540.4544+566.7766+1033.855+33.5834+8.5646+13.1694)</f>
        <v>7191.389000000001</v>
      </c>
      <c r="D20" s="21">
        <f t="shared" si="0"/>
        <v>2.0455353813764532</v>
      </c>
    </row>
    <row r="21" spans="1:4" x14ac:dyDescent="0.25">
      <c r="A21" s="24" t="s">
        <v>31</v>
      </c>
      <c r="B21" s="20" t="s">
        <v>32</v>
      </c>
      <c r="C21" s="21">
        <f>8972.493+3293.5619</f>
        <v>12266.054900000001</v>
      </c>
      <c r="D21" s="21">
        <f t="shared" si="0"/>
        <v>3.4889851303908062</v>
      </c>
    </row>
    <row r="22" spans="1:4" x14ac:dyDescent="0.25">
      <c r="A22" s="24" t="s">
        <v>33</v>
      </c>
      <c r="B22" s="20" t="s">
        <v>34</v>
      </c>
      <c r="C22" s="21">
        <f>347.1+153</f>
        <v>500.1</v>
      </c>
      <c r="D22" s="21">
        <f t="shared" si="0"/>
        <v>0.14224960494090419</v>
      </c>
    </row>
    <row r="23" spans="1:4" x14ac:dyDescent="0.25">
      <c r="A23" s="24" t="s">
        <v>35</v>
      </c>
      <c r="B23" s="20" t="s">
        <v>36</v>
      </c>
      <c r="C23" s="21">
        <v>0</v>
      </c>
      <c r="D23" s="21">
        <f t="shared" si="0"/>
        <v>0</v>
      </c>
    </row>
    <row r="24" spans="1:4" x14ac:dyDescent="0.25">
      <c r="A24" s="24" t="s">
        <v>37</v>
      </c>
      <c r="B24" s="20" t="s">
        <v>38</v>
      </c>
      <c r="C24" s="21">
        <v>520.84339999999997</v>
      </c>
      <c r="D24" s="21">
        <f t="shared" si="0"/>
        <v>0.14814990579099649</v>
      </c>
    </row>
    <row r="25" spans="1:4" x14ac:dyDescent="0.25">
      <c r="A25" s="24" t="s">
        <v>39</v>
      </c>
      <c r="B25" s="20" t="s">
        <v>40</v>
      </c>
      <c r="C25" s="21">
        <v>0</v>
      </c>
      <c r="D25" s="21">
        <f t="shared" si="0"/>
        <v>0</v>
      </c>
    </row>
    <row r="26" spans="1:4" x14ac:dyDescent="0.25">
      <c r="A26" s="24" t="s">
        <v>41</v>
      </c>
      <c r="B26" s="20" t="s">
        <v>42</v>
      </c>
      <c r="C26" s="21">
        <v>0</v>
      </c>
      <c r="D26" s="21">
        <f t="shared" si="0"/>
        <v>0</v>
      </c>
    </row>
    <row r="27" spans="1:4" x14ac:dyDescent="0.25">
      <c r="A27" s="24" t="s">
        <v>43</v>
      </c>
      <c r="B27" s="20" t="s">
        <v>44</v>
      </c>
      <c r="C27" s="21">
        <v>2333.9542000000001</v>
      </c>
      <c r="D27" s="21">
        <f t="shared" si="0"/>
        <v>0.66387535073018222</v>
      </c>
    </row>
    <row r="28" spans="1:4" x14ac:dyDescent="0.25">
      <c r="A28" s="24" t="s">
        <v>45</v>
      </c>
      <c r="B28" s="20" t="s">
        <v>46</v>
      </c>
      <c r="C28" s="21">
        <v>0</v>
      </c>
      <c r="D28" s="21">
        <f t="shared" si="0"/>
        <v>0</v>
      </c>
    </row>
    <row r="29" spans="1:4" x14ac:dyDescent="0.25">
      <c r="A29" s="25" t="s">
        <v>47</v>
      </c>
      <c r="B29" s="20" t="s">
        <v>48</v>
      </c>
      <c r="C29" s="21">
        <f>3*72</f>
        <v>216</v>
      </c>
      <c r="D29" s="21">
        <f t="shared" si="0"/>
        <v>6.1439541426185379E-2</v>
      </c>
    </row>
    <row r="30" spans="1:4" x14ac:dyDescent="0.25">
      <c r="A30" s="24" t="s">
        <v>49</v>
      </c>
      <c r="B30" s="20" t="s">
        <v>50</v>
      </c>
      <c r="C30" s="21">
        <v>0</v>
      </c>
      <c r="D30" s="21">
        <f t="shared" si="0"/>
        <v>0</v>
      </c>
    </row>
    <row r="31" spans="1:4" x14ac:dyDescent="0.25">
      <c r="A31" s="24" t="s">
        <v>51</v>
      </c>
      <c r="B31" s="20" t="s">
        <v>52</v>
      </c>
      <c r="C31" s="21">
        <v>0</v>
      </c>
      <c r="D31" s="21">
        <f t="shared" si="0"/>
        <v>0</v>
      </c>
    </row>
    <row r="32" spans="1:4" x14ac:dyDescent="0.25">
      <c r="A32" s="24">
        <v>14</v>
      </c>
      <c r="B32" s="20" t="s">
        <v>54</v>
      </c>
      <c r="C32" s="49" t="str">
        <f>'1 - QA Completo'!C36:D36</f>
        <v>PRESENTE</v>
      </c>
      <c r="D32" s="50"/>
    </row>
    <row r="33" spans="1:4" x14ac:dyDescent="0.25">
      <c r="A33" s="24">
        <v>15</v>
      </c>
      <c r="B33" s="26" t="s">
        <v>55</v>
      </c>
      <c r="C33" s="21">
        <v>0</v>
      </c>
      <c r="D33" s="21">
        <f t="shared" si="0"/>
        <v>0</v>
      </c>
    </row>
    <row r="34" spans="1:4" x14ac:dyDescent="0.25">
      <c r="A34" s="24">
        <v>16</v>
      </c>
      <c r="B34" s="26" t="s">
        <v>56</v>
      </c>
      <c r="C34" s="21">
        <v>0</v>
      </c>
      <c r="D34" s="21">
        <f t="shared" si="0"/>
        <v>0</v>
      </c>
    </row>
    <row r="35" spans="1:4" x14ac:dyDescent="0.25">
      <c r="A35" s="24">
        <v>17</v>
      </c>
      <c r="B35" s="26" t="s">
        <v>57</v>
      </c>
      <c r="C35" s="21">
        <v>0</v>
      </c>
      <c r="D35" s="21">
        <f t="shared" si="0"/>
        <v>0</v>
      </c>
    </row>
    <row r="36" spans="1:4" x14ac:dyDescent="0.25">
      <c r="A36" s="24">
        <v>18</v>
      </c>
      <c r="B36" s="26" t="s">
        <v>12</v>
      </c>
      <c r="C36" s="21">
        <v>0</v>
      </c>
      <c r="D36" s="21">
        <f t="shared" si="0"/>
        <v>0</v>
      </c>
    </row>
    <row r="37" spans="1:4" x14ac:dyDescent="0.25">
      <c r="A37" s="24">
        <v>19</v>
      </c>
      <c r="B37" s="26" t="s">
        <v>14</v>
      </c>
      <c r="C37" s="21">
        <v>0</v>
      </c>
      <c r="D37" s="21">
        <f t="shared" si="0"/>
        <v>0</v>
      </c>
    </row>
    <row r="38" spans="1:4" x14ac:dyDescent="0.25">
      <c r="A38" s="24">
        <v>20</v>
      </c>
      <c r="B38" s="26" t="s">
        <v>60</v>
      </c>
      <c r="C38" s="21">
        <v>0</v>
      </c>
      <c r="D38" s="21">
        <f t="shared" si="0"/>
        <v>0</v>
      </c>
    </row>
    <row r="39" spans="1:4" x14ac:dyDescent="0.25">
      <c r="A39" s="24">
        <v>21</v>
      </c>
      <c r="B39" s="26" t="s">
        <v>61</v>
      </c>
      <c r="C39" s="21">
        <v>0</v>
      </c>
      <c r="D39" s="21">
        <f t="shared" si="0"/>
        <v>0</v>
      </c>
    </row>
    <row r="40" spans="1:4" x14ac:dyDescent="0.25">
      <c r="A40" s="24">
        <v>22</v>
      </c>
      <c r="B40" s="26" t="s">
        <v>62</v>
      </c>
      <c r="C40" s="21">
        <v>0</v>
      </c>
      <c r="D40" s="21">
        <f t="shared" si="0"/>
        <v>0</v>
      </c>
    </row>
    <row r="41" spans="1:4" x14ac:dyDescent="0.25">
      <c r="A41" s="24">
        <v>23</v>
      </c>
      <c r="B41" s="26" t="s">
        <v>63</v>
      </c>
      <c r="C41" s="21">
        <v>0</v>
      </c>
      <c r="D41" s="21">
        <f t="shared" si="0"/>
        <v>0</v>
      </c>
    </row>
    <row r="42" spans="1:4" x14ac:dyDescent="0.25">
      <c r="A42" s="24">
        <v>24</v>
      </c>
      <c r="B42" s="26" t="s">
        <v>64</v>
      </c>
      <c r="C42" s="21">
        <v>0</v>
      </c>
      <c r="D42" s="21">
        <f t="shared" si="0"/>
        <v>0</v>
      </c>
    </row>
    <row r="43" spans="1:4" x14ac:dyDescent="0.25">
      <c r="A43" s="24">
        <v>25</v>
      </c>
      <c r="B43" s="26" t="s">
        <v>65</v>
      </c>
      <c r="C43" s="21">
        <f>29210.1257-(3*(11.1643+496.6654+543.92+159.4305+379.9129+426.815+632.4405+272.1128))</f>
        <v>20442.741500000004</v>
      </c>
      <c r="D43" s="21">
        <f t="shared" si="0"/>
        <v>5.8147808483983763</v>
      </c>
    </row>
    <row r="44" spans="1:4" x14ac:dyDescent="0.25">
      <c r="A44" s="24">
        <v>26</v>
      </c>
      <c r="B44" s="26" t="s">
        <v>66</v>
      </c>
      <c r="C44" s="21">
        <v>0</v>
      </c>
      <c r="D44" s="21">
        <f t="shared" si="0"/>
        <v>0</v>
      </c>
    </row>
    <row r="45" spans="1:4" x14ac:dyDescent="0.25">
      <c r="A45" s="24">
        <v>27</v>
      </c>
      <c r="B45" s="26" t="s">
        <v>97</v>
      </c>
      <c r="C45" s="21">
        <v>0</v>
      </c>
      <c r="D45" s="21">
        <f t="shared" si="0"/>
        <v>0</v>
      </c>
    </row>
    <row r="46" spans="1:4" x14ac:dyDescent="0.25">
      <c r="A46" s="24">
        <v>28</v>
      </c>
      <c r="B46" s="26" t="s">
        <v>96</v>
      </c>
      <c r="C46" s="21">
        <v>0</v>
      </c>
      <c r="D46" s="21">
        <f t="shared" si="0"/>
        <v>0</v>
      </c>
    </row>
    <row r="47" spans="1:4" x14ac:dyDescent="0.25">
      <c r="A47" s="24">
        <v>29</v>
      </c>
      <c r="B47" s="26" t="s">
        <v>110</v>
      </c>
      <c r="C47" s="21">
        <v>0</v>
      </c>
      <c r="D47" s="21">
        <f t="shared" si="0"/>
        <v>0</v>
      </c>
    </row>
    <row r="48" spans="1:4" x14ac:dyDescent="0.25">
      <c r="A48" s="27"/>
      <c r="B48" s="28" t="s">
        <v>67</v>
      </c>
      <c r="C48" s="29">
        <f>'3 - QA MD'!C34</f>
        <v>351565.12400000001</v>
      </c>
      <c r="D48" s="29">
        <v>100</v>
      </c>
    </row>
  </sheetData>
  <mergeCells count="4">
    <mergeCell ref="C19:D19"/>
    <mergeCell ref="C32:D32"/>
    <mergeCell ref="A1:D1"/>
    <mergeCell ref="F1:H1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1"/>
  <sheetViews>
    <sheetView tabSelected="1" workbookViewId="0">
      <selection activeCell="J8" sqref="J8"/>
    </sheetView>
  </sheetViews>
  <sheetFormatPr defaultRowHeight="15" x14ac:dyDescent="0.25"/>
  <cols>
    <col min="2" max="2" width="72.5703125" bestFit="1" customWidth="1"/>
    <col min="3" max="3" width="13.85546875" customWidth="1"/>
    <col min="4" max="4" width="14.42578125" customWidth="1"/>
  </cols>
  <sheetData>
    <row r="1" spans="1:4" x14ac:dyDescent="0.25">
      <c r="A1" s="54" t="str">
        <f>'1 - QA Completo'!A1:G2</f>
        <v>QUADRO DE ÁREAS                                                                                                                                                                                                                                                                                      PARQUE LINEAR DO CÓRREGO DO PIÇARRÃO TRECHO 2</v>
      </c>
      <c r="B1" s="55"/>
      <c r="C1" s="55"/>
      <c r="D1" s="56"/>
    </row>
    <row r="2" spans="1:4" x14ac:dyDescent="0.25">
      <c r="A2" s="57"/>
      <c r="B2" s="58"/>
      <c r="C2" s="58"/>
      <c r="D2" s="59"/>
    </row>
    <row r="3" spans="1:4" x14ac:dyDescent="0.25">
      <c r="A3" s="33"/>
      <c r="B3" s="33"/>
      <c r="C3" s="33"/>
      <c r="D3" s="33"/>
    </row>
    <row r="4" spans="1:4" x14ac:dyDescent="0.25">
      <c r="A4" s="1" t="s">
        <v>1</v>
      </c>
      <c r="B4" s="1" t="s">
        <v>2</v>
      </c>
      <c r="C4" s="1" t="s">
        <v>3</v>
      </c>
      <c r="D4" s="1" t="s">
        <v>4</v>
      </c>
    </row>
    <row r="5" spans="1:4" x14ac:dyDescent="0.25">
      <c r="A5" s="2">
        <v>1</v>
      </c>
      <c r="B5" s="3" t="s">
        <v>8</v>
      </c>
      <c r="C5" s="4">
        <f>((11.1643+496.6654+545.5711+159.4305+379.9129+426.815+632.4405+272.1128)*3)+((17.0372+361.6756+52.3333+268.8303+224.4647+931.1844+217.2378+200.4423)*2)+30.8493</f>
        <v>13349.598</v>
      </c>
      <c r="D5" s="4">
        <f>(C5*100)/$C$34</f>
        <v>3.7971906451107476</v>
      </c>
    </row>
    <row r="6" spans="1:4" x14ac:dyDescent="0.25">
      <c r="A6" s="2">
        <v>2</v>
      </c>
      <c r="B6" s="3" t="s">
        <v>9</v>
      </c>
      <c r="C6" s="4">
        <f>(9060.5504-(17.0372+361.6756+52.3333+268.8303+224.4647+931.1844+217.2378+200.4423)*2)+(100.7924-30.8493)</f>
        <v>4584.0823</v>
      </c>
      <c r="D6" s="4">
        <f t="shared" ref="D6:D9" si="0">(C6*100)/$C$34</f>
        <v>1.3039070109809867</v>
      </c>
    </row>
    <row r="7" spans="1:4" x14ac:dyDescent="0.25">
      <c r="A7" s="2">
        <v>3</v>
      </c>
      <c r="B7" s="3" t="s">
        <v>10</v>
      </c>
      <c r="C7" s="4">
        <v>139381.26999999999</v>
      </c>
      <c r="D7" s="4">
        <f t="shared" si="0"/>
        <v>39.645932000922812</v>
      </c>
    </row>
    <row r="8" spans="1:4" x14ac:dyDescent="0.25">
      <c r="A8" s="2" t="s">
        <v>11</v>
      </c>
      <c r="B8" s="3" t="s">
        <v>12</v>
      </c>
      <c r="C8" s="4">
        <v>90981.722500000003</v>
      </c>
      <c r="D8" s="4">
        <f t="shared" si="0"/>
        <v>25.879052354465056</v>
      </c>
    </row>
    <row r="9" spans="1:4" x14ac:dyDescent="0.25">
      <c r="A9" s="2" t="s">
        <v>13</v>
      </c>
      <c r="B9" s="3" t="s">
        <v>14</v>
      </c>
      <c r="C9" s="4">
        <f>C7-C8</f>
        <v>48399.547499999986</v>
      </c>
      <c r="D9" s="4">
        <f t="shared" si="0"/>
        <v>13.766879646457758</v>
      </c>
    </row>
    <row r="10" spans="1:4" x14ac:dyDescent="0.25">
      <c r="A10" s="2" t="s">
        <v>15</v>
      </c>
      <c r="B10" s="3" t="s">
        <v>16</v>
      </c>
      <c r="C10" s="46" t="s">
        <v>108</v>
      </c>
      <c r="D10" s="47"/>
    </row>
    <row r="11" spans="1:4" x14ac:dyDescent="0.25">
      <c r="A11" s="2">
        <v>4</v>
      </c>
      <c r="B11" s="3" t="s">
        <v>20</v>
      </c>
      <c r="C11" s="4">
        <v>3225.0039000000002</v>
      </c>
      <c r="D11" s="4">
        <f>(C11*100)/$C$34</f>
        <v>0.91732759589657131</v>
      </c>
    </row>
    <row r="12" spans="1:4" x14ac:dyDescent="0.25">
      <c r="A12" s="2">
        <v>5</v>
      </c>
      <c r="B12" s="3" t="s">
        <v>98</v>
      </c>
      <c r="C12" s="4">
        <f>C34-(C5+C6+C7+C11+C13+C14+C15+C17+C18+C19+C20+C21+C22+C23+C24+C25+C26+C27+C28+C29+C30+C31)</f>
        <v>168237.6048</v>
      </c>
      <c r="D12" s="4">
        <f t="shared" ref="D12:D15" si="1">(C12*100)/$C$34</f>
        <v>47.853894859036131</v>
      </c>
    </row>
    <row r="13" spans="1:4" x14ac:dyDescent="0.25">
      <c r="A13" s="2">
        <v>6</v>
      </c>
      <c r="B13" s="3" t="s">
        <v>24</v>
      </c>
      <c r="C13" s="4">
        <v>0</v>
      </c>
      <c r="D13" s="4">
        <f t="shared" si="1"/>
        <v>0</v>
      </c>
    </row>
    <row r="14" spans="1:4" x14ac:dyDescent="0.25">
      <c r="A14" s="2">
        <v>7</v>
      </c>
      <c r="B14" s="3" t="s">
        <v>25</v>
      </c>
      <c r="C14" s="4">
        <v>0</v>
      </c>
      <c r="D14" s="4">
        <f t="shared" si="1"/>
        <v>0</v>
      </c>
    </row>
    <row r="15" spans="1:4" x14ac:dyDescent="0.25">
      <c r="A15" s="2">
        <v>8</v>
      </c>
      <c r="B15" s="3" t="s">
        <v>27</v>
      </c>
      <c r="C15" s="4">
        <v>0</v>
      </c>
      <c r="D15" s="4">
        <f t="shared" si="1"/>
        <v>0</v>
      </c>
    </row>
    <row r="16" spans="1:4" x14ac:dyDescent="0.25">
      <c r="A16" s="15">
        <v>9</v>
      </c>
      <c r="B16" s="5" t="s">
        <v>28</v>
      </c>
      <c r="C16" s="46"/>
      <c r="D16" s="47"/>
    </row>
    <row r="17" spans="1:4" x14ac:dyDescent="0.25">
      <c r="A17" s="14" t="s">
        <v>99</v>
      </c>
      <c r="B17" s="3" t="s">
        <v>34</v>
      </c>
      <c r="C17" s="4">
        <v>0</v>
      </c>
      <c r="D17" s="4">
        <f>(C17*100)/$C$34</f>
        <v>0</v>
      </c>
    </row>
    <row r="18" spans="1:4" x14ac:dyDescent="0.25">
      <c r="A18" s="14" t="s">
        <v>100</v>
      </c>
      <c r="B18" s="3" t="s">
        <v>36</v>
      </c>
      <c r="C18" s="4">
        <v>0</v>
      </c>
      <c r="D18" s="4">
        <f t="shared" ref="D18:D32" si="2">(C18*100)/$C$34</f>
        <v>0</v>
      </c>
    </row>
    <row r="19" spans="1:4" x14ac:dyDescent="0.25">
      <c r="A19" s="14" t="s">
        <v>101</v>
      </c>
      <c r="B19" s="3" t="s">
        <v>38</v>
      </c>
      <c r="C19" s="4">
        <v>0</v>
      </c>
      <c r="D19" s="4">
        <f t="shared" si="2"/>
        <v>0</v>
      </c>
    </row>
    <row r="20" spans="1:4" x14ac:dyDescent="0.25">
      <c r="A20" s="14" t="s">
        <v>102</v>
      </c>
      <c r="B20" s="3" t="s">
        <v>40</v>
      </c>
      <c r="C20" s="4">
        <v>0</v>
      </c>
      <c r="D20" s="4">
        <f t="shared" si="2"/>
        <v>0</v>
      </c>
    </row>
    <row r="21" spans="1:4" x14ac:dyDescent="0.25">
      <c r="A21" s="14" t="s">
        <v>103</v>
      </c>
      <c r="B21" s="3" t="s">
        <v>44</v>
      </c>
      <c r="C21" s="4">
        <v>2333.2658999999999</v>
      </c>
      <c r="D21" s="4">
        <f t="shared" si="2"/>
        <v>0.66367956908035053</v>
      </c>
    </row>
    <row r="22" spans="1:4" x14ac:dyDescent="0.25">
      <c r="A22" s="14">
        <v>10</v>
      </c>
      <c r="B22" s="3" t="s">
        <v>104</v>
      </c>
      <c r="C22" s="4">
        <v>0</v>
      </c>
      <c r="D22" s="4">
        <f t="shared" si="2"/>
        <v>0</v>
      </c>
    </row>
    <row r="23" spans="1:4" x14ac:dyDescent="0.25">
      <c r="A23" s="14">
        <v>11</v>
      </c>
      <c r="B23" s="3" t="s">
        <v>53</v>
      </c>
      <c r="C23" s="4">
        <v>0</v>
      </c>
      <c r="D23" s="4">
        <f t="shared" si="2"/>
        <v>0</v>
      </c>
    </row>
    <row r="24" spans="1:4" x14ac:dyDescent="0.25">
      <c r="A24" s="14">
        <v>12</v>
      </c>
      <c r="B24" s="16" t="s">
        <v>55</v>
      </c>
      <c r="C24" s="4">
        <v>0</v>
      </c>
      <c r="D24" s="4">
        <f t="shared" si="2"/>
        <v>0</v>
      </c>
    </row>
    <row r="25" spans="1:4" x14ac:dyDescent="0.25">
      <c r="A25" s="14">
        <v>13</v>
      </c>
      <c r="B25" s="16" t="s">
        <v>61</v>
      </c>
      <c r="C25" s="4">
        <v>0</v>
      </c>
      <c r="D25" s="4">
        <f t="shared" si="2"/>
        <v>0</v>
      </c>
    </row>
    <row r="26" spans="1:4" x14ac:dyDescent="0.25">
      <c r="A26" s="14">
        <v>14</v>
      </c>
      <c r="B26" s="16" t="s">
        <v>62</v>
      </c>
      <c r="C26" s="4">
        <v>0</v>
      </c>
      <c r="D26" s="4">
        <f t="shared" si="2"/>
        <v>0</v>
      </c>
    </row>
    <row r="27" spans="1:4" x14ac:dyDescent="0.25">
      <c r="A27" s="14">
        <v>15</v>
      </c>
      <c r="B27" s="16" t="s">
        <v>63</v>
      </c>
      <c r="C27" s="4">
        <v>0</v>
      </c>
      <c r="D27" s="4">
        <f t="shared" si="2"/>
        <v>0</v>
      </c>
    </row>
    <row r="28" spans="1:4" x14ac:dyDescent="0.25">
      <c r="A28" s="14">
        <v>16</v>
      </c>
      <c r="B28" s="16" t="s">
        <v>65</v>
      </c>
      <c r="C28" s="4">
        <f>29226.6366-((11.1643+496.6654+545.5711+159.4305+379.9129+426.815+632.4405+272.1128)*3)</f>
        <v>20454.299100000004</v>
      </c>
      <c r="D28" s="4">
        <f t="shared" si="2"/>
        <v>5.818068318972391</v>
      </c>
    </row>
    <row r="29" spans="1:4" x14ac:dyDescent="0.25">
      <c r="A29" s="14">
        <v>17</v>
      </c>
      <c r="B29" s="16" t="s">
        <v>93</v>
      </c>
      <c r="C29" s="4">
        <v>0</v>
      </c>
      <c r="D29" s="4">
        <f t="shared" si="2"/>
        <v>0</v>
      </c>
    </row>
    <row r="30" spans="1:4" x14ac:dyDescent="0.25">
      <c r="A30" s="14">
        <v>18</v>
      </c>
      <c r="B30" s="16" t="s">
        <v>94</v>
      </c>
      <c r="C30" s="4">
        <v>0</v>
      </c>
      <c r="D30" s="4">
        <f t="shared" si="2"/>
        <v>0</v>
      </c>
    </row>
    <row r="31" spans="1:4" x14ac:dyDescent="0.25">
      <c r="A31" s="14">
        <v>19</v>
      </c>
      <c r="B31" s="16" t="s">
        <v>95</v>
      </c>
      <c r="C31" s="4">
        <v>0</v>
      </c>
      <c r="D31" s="4">
        <f t="shared" si="2"/>
        <v>0</v>
      </c>
    </row>
    <row r="32" spans="1:4" x14ac:dyDescent="0.25">
      <c r="A32" s="14">
        <v>20</v>
      </c>
      <c r="B32" s="16" t="s">
        <v>96</v>
      </c>
      <c r="C32" s="4">
        <v>0</v>
      </c>
      <c r="D32" s="4">
        <f t="shared" si="2"/>
        <v>0</v>
      </c>
    </row>
    <row r="33" spans="1:4" x14ac:dyDescent="0.25">
      <c r="A33" s="14">
        <v>21</v>
      </c>
      <c r="B33" s="16" t="s">
        <v>54</v>
      </c>
      <c r="C33" s="46" t="s">
        <v>70</v>
      </c>
      <c r="D33" s="47"/>
    </row>
    <row r="34" spans="1:4" x14ac:dyDescent="0.25">
      <c r="A34" s="6"/>
      <c r="B34" s="7" t="s">
        <v>105</v>
      </c>
      <c r="C34" s="8">
        <f>C36-C35</f>
        <v>351565.12400000001</v>
      </c>
      <c r="D34" s="8">
        <v>100</v>
      </c>
    </row>
    <row r="35" spans="1:4" x14ac:dyDescent="0.25">
      <c r="A35" s="6"/>
      <c r="B35" s="7" t="s">
        <v>106</v>
      </c>
      <c r="C35" s="37">
        <v>0</v>
      </c>
      <c r="D35" s="8">
        <f>(C35*100)/$C$36</f>
        <v>0</v>
      </c>
    </row>
    <row r="36" spans="1:4" x14ac:dyDescent="0.25">
      <c r="A36" s="6"/>
      <c r="B36" s="7" t="s">
        <v>107</v>
      </c>
      <c r="C36" s="8">
        <v>351565.12400000001</v>
      </c>
      <c r="D36" s="8">
        <v>100</v>
      </c>
    </row>
    <row r="38" spans="1:4" ht="15.75" thickBot="1" x14ac:dyDescent="0.3"/>
    <row r="39" spans="1:4" x14ac:dyDescent="0.25">
      <c r="B39" s="38" t="s">
        <v>109</v>
      </c>
    </row>
    <row r="40" spans="1:4" x14ac:dyDescent="0.25">
      <c r="B40" s="39" t="s">
        <v>71</v>
      </c>
    </row>
    <row r="41" spans="1:4" x14ac:dyDescent="0.25">
      <c r="B41" s="40" t="s">
        <v>77</v>
      </c>
    </row>
    <row r="42" spans="1:4" x14ac:dyDescent="0.25">
      <c r="B42" s="40" t="s">
        <v>78</v>
      </c>
    </row>
    <row r="43" spans="1:4" x14ac:dyDescent="0.25">
      <c r="B43" s="40" t="s">
        <v>79</v>
      </c>
    </row>
    <row r="44" spans="1:4" x14ac:dyDescent="0.25">
      <c r="B44" s="40" t="s">
        <v>80</v>
      </c>
    </row>
    <row r="45" spans="1:4" x14ac:dyDescent="0.25">
      <c r="B45" s="40" t="s">
        <v>72</v>
      </c>
    </row>
    <row r="46" spans="1:4" x14ac:dyDescent="0.25">
      <c r="B46" s="40" t="s">
        <v>73</v>
      </c>
    </row>
    <row r="47" spans="1:4" x14ac:dyDescent="0.25">
      <c r="B47" s="40" t="s">
        <v>74</v>
      </c>
    </row>
    <row r="48" spans="1:4" x14ac:dyDescent="0.25">
      <c r="B48" s="40" t="s">
        <v>75</v>
      </c>
    </row>
    <row r="49" spans="2:2" x14ac:dyDescent="0.25">
      <c r="B49" s="41" t="s">
        <v>81</v>
      </c>
    </row>
    <row r="50" spans="2:2" x14ac:dyDescent="0.25">
      <c r="B50" s="42"/>
    </row>
    <row r="51" spans="2:2" x14ac:dyDescent="0.25">
      <c r="B51" s="39" t="s">
        <v>71</v>
      </c>
    </row>
    <row r="52" spans="2:2" x14ac:dyDescent="0.25">
      <c r="B52" s="40" t="s">
        <v>82</v>
      </c>
    </row>
    <row r="53" spans="2:2" x14ac:dyDescent="0.25">
      <c r="B53" s="40" t="s">
        <v>83</v>
      </c>
    </row>
    <row r="54" spans="2:2" x14ac:dyDescent="0.25">
      <c r="B54" s="40" t="s">
        <v>84</v>
      </c>
    </row>
    <row r="55" spans="2:2" x14ac:dyDescent="0.25">
      <c r="B55" s="40" t="s">
        <v>85</v>
      </c>
    </row>
    <row r="56" spans="2:2" x14ac:dyDescent="0.25">
      <c r="B56" s="40" t="s">
        <v>72</v>
      </c>
    </row>
    <row r="57" spans="2:2" x14ac:dyDescent="0.25">
      <c r="B57" s="40" t="s">
        <v>86</v>
      </c>
    </row>
    <row r="58" spans="2:2" x14ac:dyDescent="0.25">
      <c r="B58" s="40" t="s">
        <v>74</v>
      </c>
    </row>
    <row r="59" spans="2:2" x14ac:dyDescent="0.25">
      <c r="B59" s="40" t="s">
        <v>75</v>
      </c>
    </row>
    <row r="60" spans="2:2" x14ac:dyDescent="0.25">
      <c r="B60" s="41" t="s">
        <v>87</v>
      </c>
    </row>
    <row r="61" spans="2:2" x14ac:dyDescent="0.25">
      <c r="B61" s="42"/>
    </row>
    <row r="62" spans="2:2" x14ac:dyDescent="0.25">
      <c r="B62" s="39" t="s">
        <v>71</v>
      </c>
    </row>
    <row r="63" spans="2:2" x14ac:dyDescent="0.25">
      <c r="B63" s="40" t="s">
        <v>88</v>
      </c>
    </row>
    <row r="64" spans="2:2" x14ac:dyDescent="0.25">
      <c r="B64" s="40" t="s">
        <v>89</v>
      </c>
    </row>
    <row r="65" spans="2:2" x14ac:dyDescent="0.25">
      <c r="B65" s="40" t="s">
        <v>90</v>
      </c>
    </row>
    <row r="66" spans="2:2" x14ac:dyDescent="0.25">
      <c r="B66" s="40" t="s">
        <v>91</v>
      </c>
    </row>
    <row r="67" spans="2:2" x14ac:dyDescent="0.25">
      <c r="B67" s="40" t="s">
        <v>72</v>
      </c>
    </row>
    <row r="68" spans="2:2" x14ac:dyDescent="0.25">
      <c r="B68" s="40" t="s">
        <v>92</v>
      </c>
    </row>
    <row r="69" spans="2:2" x14ac:dyDescent="0.25">
      <c r="B69" s="40" t="s">
        <v>74</v>
      </c>
    </row>
    <row r="70" spans="2:2" x14ac:dyDescent="0.25">
      <c r="B70" s="40" t="s">
        <v>75</v>
      </c>
    </row>
    <row r="71" spans="2:2" ht="15.75" thickBot="1" x14ac:dyDescent="0.3">
      <c r="B71" s="43" t="s">
        <v>81</v>
      </c>
    </row>
  </sheetData>
  <mergeCells count="4">
    <mergeCell ref="A1:D2"/>
    <mergeCell ref="C10:D10"/>
    <mergeCell ref="C16:D16"/>
    <mergeCell ref="C33:D33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1 - QA Completo</vt:lpstr>
      <vt:lpstr>2 - QA PGI</vt:lpstr>
      <vt:lpstr>3 - QA MD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Arborea Ambiental</dc:creator>
  <cp:lastModifiedBy>Arborea Ambiental</cp:lastModifiedBy>
  <dcterms:created xsi:type="dcterms:W3CDTF">2020-07-28T15:01:18Z</dcterms:created>
  <dcterms:modified xsi:type="dcterms:W3CDTF">2020-11-19T20:41:34Z</dcterms:modified>
</cp:coreProperties>
</file>