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-360" windowWidth="11220" windowHeight="10575" activeTab="1"/>
  </bookViews>
  <sheets>
    <sheet name="QUADRO PARA LAYOUT" sheetId="3" r:id="rId1"/>
    <sheet name="QUADRO COMPLETO" sheetId="2" r:id="rId2"/>
  </sheets>
  <calcPr calcId="145621"/>
</workbook>
</file>

<file path=xl/calcChain.xml><?xml version="1.0" encoding="utf-8"?>
<calcChain xmlns="http://schemas.openxmlformats.org/spreadsheetml/2006/main">
  <c r="D35" i="2" l="1"/>
  <c r="J8" i="2" l="1"/>
  <c r="K8" i="2" s="1"/>
  <c r="J7" i="2"/>
  <c r="G16" i="2" l="1"/>
  <c r="G15" i="2"/>
  <c r="F16" i="2"/>
  <c r="F15" i="2"/>
  <c r="G11" i="2"/>
  <c r="F11" i="2"/>
  <c r="G48" i="2" l="1"/>
  <c r="G47" i="2"/>
  <c r="G46" i="2"/>
  <c r="G45" i="2"/>
  <c r="G44" i="2"/>
  <c r="G43" i="2"/>
  <c r="G42" i="2"/>
  <c r="G41" i="2"/>
  <c r="G40" i="2"/>
  <c r="G39" i="2"/>
  <c r="G38" i="2"/>
  <c r="G37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1" i="2"/>
  <c r="G20" i="2"/>
  <c r="G19" i="2"/>
  <c r="G18" i="2"/>
  <c r="G14" i="2"/>
  <c r="G13" i="2"/>
  <c r="G12" i="2"/>
  <c r="G9" i="2"/>
  <c r="G8" i="2"/>
  <c r="G7" i="2"/>
  <c r="G6" i="2"/>
  <c r="G5" i="2"/>
  <c r="D45" i="3" l="1"/>
  <c r="D44" i="3"/>
  <c r="D43" i="3"/>
  <c r="D42" i="3"/>
  <c r="D41" i="3"/>
  <c r="D40" i="3"/>
  <c r="D39" i="3"/>
  <c r="D38" i="3"/>
  <c r="D37" i="3"/>
  <c r="D36" i="3"/>
  <c r="D35" i="3"/>
  <c r="C34" i="3"/>
  <c r="D34" i="3" s="1"/>
  <c r="D32" i="3"/>
  <c r="D31" i="3"/>
  <c r="D30" i="3"/>
  <c r="C29" i="3"/>
  <c r="D29" i="3" s="1"/>
  <c r="D28" i="3"/>
  <c r="D27" i="3"/>
  <c r="D26" i="3"/>
  <c r="D25" i="3"/>
  <c r="D24" i="3"/>
  <c r="D23" i="3"/>
  <c r="D22" i="3"/>
  <c r="C21" i="3"/>
  <c r="D21" i="3" s="1"/>
  <c r="C20" i="3"/>
  <c r="D20" i="3" s="1"/>
  <c r="D18" i="3"/>
  <c r="C17" i="3"/>
  <c r="D17" i="3" s="1"/>
  <c r="D16" i="3"/>
  <c r="D15" i="3"/>
  <c r="D13" i="3"/>
  <c r="D12" i="3"/>
  <c r="D11" i="3"/>
  <c r="C10" i="3"/>
  <c r="D10" i="3" s="1"/>
  <c r="D9" i="3"/>
  <c r="D8" i="3"/>
  <c r="C7" i="3"/>
  <c r="D7" i="3" s="1"/>
  <c r="D6" i="3"/>
  <c r="D5" i="3"/>
  <c r="C3" i="3"/>
  <c r="C4" i="3" s="1"/>
  <c r="C17" i="2"/>
  <c r="G17" i="2" s="1"/>
  <c r="G49" i="2" s="1"/>
  <c r="D48" i="2"/>
  <c r="C37" i="2"/>
  <c r="C32" i="2"/>
  <c r="C24" i="2"/>
  <c r="C23" i="2"/>
  <c r="C20" i="2"/>
  <c r="C13" i="2"/>
  <c r="C9" i="2"/>
  <c r="C6" i="2"/>
  <c r="C5" i="2"/>
  <c r="D4" i="3" l="1"/>
  <c r="C14" i="3"/>
  <c r="D14" i="3" s="1"/>
  <c r="D3" i="3"/>
  <c r="D47" i="2"/>
  <c r="D46" i="2"/>
  <c r="D45" i="2"/>
  <c r="D44" i="2"/>
  <c r="D43" i="2"/>
  <c r="D42" i="2"/>
  <c r="D41" i="2"/>
  <c r="D40" i="2"/>
  <c r="D39" i="2"/>
  <c r="D38" i="2"/>
  <c r="D37" i="2"/>
  <c r="D34" i="2"/>
  <c r="D33" i="2"/>
  <c r="D32" i="2"/>
  <c r="D31" i="2"/>
  <c r="D30" i="2"/>
  <c r="D29" i="2"/>
  <c r="D28" i="2"/>
  <c r="D27" i="2"/>
  <c r="D26" i="2"/>
  <c r="D25" i="2"/>
  <c r="D24" i="2"/>
  <c r="D23" i="2"/>
  <c r="D21" i="2"/>
  <c r="D20" i="2"/>
  <c r="D19" i="2"/>
  <c r="D18" i="2"/>
  <c r="D16" i="2"/>
  <c r="D15" i="2"/>
  <c r="D14" i="2"/>
  <c r="D13" i="2"/>
  <c r="D12" i="2"/>
  <c r="D11" i="2"/>
  <c r="D9" i="2"/>
  <c r="D8" i="2"/>
  <c r="D7" i="2"/>
  <c r="D6" i="2"/>
  <c r="D17" i="2"/>
  <c r="D5" i="2" l="1"/>
</calcChain>
</file>

<file path=xl/sharedStrings.xml><?xml version="1.0" encoding="utf-8"?>
<sst xmlns="http://schemas.openxmlformats.org/spreadsheetml/2006/main" count="179" uniqueCount="97">
  <si>
    <t>VALOR</t>
  </si>
  <si>
    <t>ITEM</t>
  </si>
  <si>
    <t>CATEGORIA</t>
  </si>
  <si>
    <t>ÁREA (m²)</t>
  </si>
  <si>
    <t>ÁREA (%)</t>
  </si>
  <si>
    <t>M²</t>
  </si>
  <si>
    <t>MUDAS</t>
  </si>
  <si>
    <t>TOTAL</t>
  </si>
  <si>
    <t>CURSO D'ÁGUA REGULAR</t>
  </si>
  <si>
    <t>CALHA SAZONAL - VEGETAÇÃO DE DESENVOLVIMENTO ESPONTÂNEO</t>
  </si>
  <si>
    <t>FLORESTA NATIVA - EXISTENTE</t>
  </si>
  <si>
    <t>3.1</t>
  </si>
  <si>
    <t>EM APP</t>
  </si>
  <si>
    <t>3.2</t>
  </si>
  <si>
    <t>FORA DE APP</t>
  </si>
  <si>
    <t>3.3</t>
  </si>
  <si>
    <t>ESTÁGIO DE REGENERAÇÃO</t>
  </si>
  <si>
    <t>FLORESTA NATIVA - À RECOMPOR</t>
  </si>
  <si>
    <t>4.1</t>
  </si>
  <si>
    <t>4.2</t>
  </si>
  <si>
    <t>ARBORIZAÇÃO PROPOSTA - POMAR</t>
  </si>
  <si>
    <t>ARBORIZAÇÃO PROPOSTA - PAISAGÍSTICA</t>
  </si>
  <si>
    <t>GRAMADO</t>
  </si>
  <si>
    <t>HORTA COMUNITÁRIA</t>
  </si>
  <si>
    <t>CAMPO DE FUTEBOL</t>
  </si>
  <si>
    <t>TRILHA</t>
  </si>
  <si>
    <t>OUTROS EQUIPAMENTOS DE LAZER/ESPORTE PERMEÁVEIS</t>
  </si>
  <si>
    <t>ÁREAS PAVIMENTADAS</t>
  </si>
  <si>
    <t>13.1</t>
  </si>
  <si>
    <t>CICLOVIA</t>
  </si>
  <si>
    <t>13.2</t>
  </si>
  <si>
    <t>PASSEIO PÚBLICO, PRAÇA DE CONVIVÊNCIA E PARACICLO</t>
  </si>
  <si>
    <t>13.3</t>
  </si>
  <si>
    <t>ACADEMIA (ESTAÇÃO DE GINÁSTICA E ATI)</t>
  </si>
  <si>
    <t>13.4</t>
  </si>
  <si>
    <t>EDIFICAÇÕES</t>
  </si>
  <si>
    <t>13.5</t>
  </si>
  <si>
    <t>EQUIPAMENTOS DE LAZER/ESPORTE (QUADRAS)</t>
  </si>
  <si>
    <t>13.5.1</t>
  </si>
  <si>
    <t>EQUIPAMENTOS DE LAZER/ESPORTE (PISTA DE SKATE)</t>
  </si>
  <si>
    <t>13.6</t>
  </si>
  <si>
    <t>VIA COMPARTILHADA</t>
  </si>
  <si>
    <t>13.7</t>
  </si>
  <si>
    <t>VIA ASFALTADA EXISTENTE</t>
  </si>
  <si>
    <t>13.8</t>
  </si>
  <si>
    <t>VIA ASFALTADA PROPOSTA</t>
  </si>
  <si>
    <t>13.9</t>
  </si>
  <si>
    <t>PONTO VERDE</t>
  </si>
  <si>
    <t>13.10</t>
  </si>
  <si>
    <t>ARQUIBANCADA</t>
  </si>
  <si>
    <t>13.11</t>
  </si>
  <si>
    <t>LOMBOFAIXA</t>
  </si>
  <si>
    <t>OCUPAÇÃO IRREGULAR</t>
  </si>
  <si>
    <t>ÁREA CONTAMINADA (RAIO 500m)</t>
  </si>
  <si>
    <t>EQUIPAMENTOS PÚBLICOS EXISTENTES</t>
  </si>
  <si>
    <t>ÁREA TOTAL DO PARQUE</t>
  </si>
  <si>
    <t>GRAMADO COM ARBORIZAÇÃO</t>
  </si>
  <si>
    <t>FLORESTA NATIVA - REFLORESTAMENTO</t>
  </si>
  <si>
    <t>18.1</t>
  </si>
  <si>
    <t>18.2</t>
  </si>
  <si>
    <t>BAMBUZAL</t>
  </si>
  <si>
    <t>PONTO COMERCIAL</t>
  </si>
  <si>
    <t>BREJO</t>
  </si>
  <si>
    <t>ESPELHO D'ÁGUA</t>
  </si>
  <si>
    <t>BOSQUE</t>
  </si>
  <si>
    <t>DECK</t>
  </si>
  <si>
    <t>TRECHO DE CANALIZAÇÃO ABERTA</t>
  </si>
  <si>
    <t>Áreas Contaminadas e Reabilitadas - Ano 2019</t>
  </si>
  <si>
    <t>Complemento:</t>
  </si>
  <si>
    <r>
      <t>Num_Regional:</t>
    </r>
    <r>
      <rPr>
        <sz val="9"/>
        <color rgb="FF333333"/>
        <rFont val="Arial"/>
        <family val="2"/>
      </rPr>
      <t> 5</t>
    </r>
  </si>
  <si>
    <r>
      <t>Nome_Regional:</t>
    </r>
    <r>
      <rPr>
        <sz val="9"/>
        <color rgb="FF333333"/>
        <rFont val="Arial"/>
        <family val="2"/>
      </rPr>
      <t> Campinas</t>
    </r>
  </si>
  <si>
    <r>
      <t>Classificacao:</t>
    </r>
    <r>
      <rPr>
        <sz val="9"/>
        <color rgb="FF333333"/>
        <rFont val="Arial"/>
        <family val="2"/>
      </rPr>
      <t> contaminada com risco confirmado (ACRi)</t>
    </r>
  </si>
  <si>
    <t>PRESENTE</t>
  </si>
  <si>
    <r>
      <t>Seq:</t>
    </r>
    <r>
      <rPr>
        <sz val="9"/>
        <color rgb="FF333333"/>
        <rFont val="Arial"/>
        <family val="2"/>
      </rPr>
      <t> 13782</t>
    </r>
  </si>
  <si>
    <r>
      <t>Razao_Social:</t>
    </r>
    <r>
      <rPr>
        <sz val="9"/>
        <color rgb="FF333333"/>
        <rFont val="Arial"/>
        <family val="2"/>
      </rPr>
      <t> MIRACEMA - NUODEX INDÚSTRIA QUÍMICA LTDA.</t>
    </r>
  </si>
  <si>
    <r>
      <t>Endereco:</t>
    </r>
    <r>
      <rPr>
        <sz val="9"/>
        <color rgb="FF333333"/>
        <rFont val="Arial"/>
        <family val="2"/>
      </rPr>
      <t> AV. RICARDO BASSOLI CEZARE</t>
    </r>
  </si>
  <si>
    <r>
      <t>Numero:</t>
    </r>
    <r>
      <rPr>
        <sz val="9"/>
        <color rgb="FF333333"/>
        <rFont val="Arial"/>
        <family val="2"/>
      </rPr>
      <t> 15</t>
    </r>
  </si>
  <si>
    <r>
      <t>Atividade:</t>
    </r>
    <r>
      <rPr>
        <sz val="9"/>
        <color rgb="FF333333"/>
        <rFont val="Arial"/>
        <family val="2"/>
      </rPr>
      <t> Indústria</t>
    </r>
  </si>
  <si>
    <r>
      <t>Classificacao:</t>
    </r>
    <r>
      <rPr>
        <sz val="9"/>
        <color rgb="FF333333"/>
        <rFont val="Arial"/>
        <family val="2"/>
      </rPr>
      <t> contaminada sob investigação (ACI)</t>
    </r>
  </si>
  <si>
    <r>
      <t>Seq:</t>
    </r>
    <r>
      <rPr>
        <sz val="9"/>
        <color rgb="FF333333"/>
        <rFont val="Arial"/>
        <family val="2"/>
      </rPr>
      <t> 45745</t>
    </r>
  </si>
  <si>
    <r>
      <t>Razao_Social:</t>
    </r>
    <r>
      <rPr>
        <sz val="9"/>
        <color rgb="FF333333"/>
        <rFont val="Arial"/>
        <family val="2"/>
      </rPr>
      <t> AUTO POSTO SIRIO LTDA.</t>
    </r>
  </si>
  <si>
    <r>
      <t>Endereco:</t>
    </r>
    <r>
      <rPr>
        <sz val="9"/>
        <color rgb="FF333333"/>
        <rFont val="Arial"/>
        <family val="2"/>
      </rPr>
      <t> AV. RUY RODRIGUES</t>
    </r>
  </si>
  <si>
    <r>
      <t>Numero:</t>
    </r>
    <r>
      <rPr>
        <sz val="9"/>
        <color rgb="FF333333"/>
        <rFont val="Arial"/>
        <family val="2"/>
      </rPr>
      <t> 3255</t>
    </r>
  </si>
  <si>
    <r>
      <t>Atividade:</t>
    </r>
    <r>
      <rPr>
        <sz val="9"/>
        <color rgb="FF333333"/>
        <rFont val="Arial"/>
        <family val="2"/>
      </rPr>
      <t> Posto de serviço</t>
    </r>
  </si>
  <si>
    <r>
      <t>Seq:</t>
    </r>
    <r>
      <rPr>
        <sz val="9"/>
        <color rgb="FF333333"/>
        <rFont val="Arial"/>
        <family val="2"/>
      </rPr>
      <t> 45285</t>
    </r>
  </si>
  <si>
    <r>
      <t>Razao_Social:</t>
    </r>
    <r>
      <rPr>
        <sz val="9"/>
        <color rgb="FF333333"/>
        <rFont val="Arial"/>
        <family val="2"/>
      </rPr>
      <t> AUTO POSTO SANTA LETÍCIA LTDA.</t>
    </r>
  </si>
  <si>
    <r>
      <t>Numero:</t>
    </r>
    <r>
      <rPr>
        <sz val="9"/>
        <color rgb="FF333333"/>
        <rFont val="Arial"/>
        <family val="2"/>
      </rPr>
      <t> 3380</t>
    </r>
  </si>
  <si>
    <r>
      <t>Classificacao:</t>
    </r>
    <r>
      <rPr>
        <sz val="9"/>
        <color rgb="FF333333"/>
        <rFont val="Arial"/>
        <family val="2"/>
      </rPr>
      <t> em processo de monitoramento para encerramento (AME)</t>
    </r>
  </si>
  <si>
    <t>FAIXA DE AREIA</t>
  </si>
  <si>
    <t>QUADRO DE ÁREAS                                                                                                                                                                                                                                                                   PARQUE LINEAR DO RIO CAPIVARI TRECHO 1</t>
  </si>
  <si>
    <t>VEGETAÇÃO</t>
  </si>
  <si>
    <t>Total</t>
  </si>
  <si>
    <t>Em APP</t>
  </si>
  <si>
    <t>QUADRO DE ÁREAS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CAPIVARI TR 01</t>
  </si>
  <si>
    <t>DOMINIALIDADE (ÁREA PÚBLICA)</t>
  </si>
  <si>
    <t>ÁREA (m2)</t>
  </si>
  <si>
    <t>INICIAL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</si>
</sst>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9"/>
      <color rgb="FF333333"/>
      <name val="Arial"/>
      <family val="2"/>
    </font>
    <font>
      <sz val="9"/>
      <color rgb="FF333333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 applyAlignment="1">
      <alignment horizontal="center" vertical="center"/>
    </xf>
    <xf numFmtId="0" fontId="2" fillId="0" borderId="1" xfId="0" applyFont="1" applyBorder="1"/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4" fontId="0" fillId="0" borderId="0" xfId="0" applyNumberFormat="1"/>
    <xf numFmtId="0" fontId="0" fillId="0" borderId="4" xfId="0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4" fillId="0" borderId="6" xfId="0" applyFont="1" applyBorder="1"/>
    <xf numFmtId="0" fontId="4" fillId="0" borderId="4" xfId="0" applyFont="1" applyBorder="1" applyAlignment="1">
      <alignment horizontal="left" vertical="center" wrapText="1" indent="1"/>
    </xf>
    <xf numFmtId="0" fontId="4" fillId="0" borderId="7" xfId="0" applyFont="1" applyBorder="1" applyAlignment="1">
      <alignment horizontal="left" vertical="center" wrapText="1" indent="1"/>
    </xf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4" fontId="7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0" fontId="7" fillId="0" borderId="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1" xfId="0" applyFont="1" applyFill="1" applyBorder="1"/>
    <xf numFmtId="0" fontId="7" fillId="2" borderId="1" xfId="0" applyFont="1" applyFill="1" applyBorder="1"/>
    <xf numFmtId="0" fontId="6" fillId="2" borderId="1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/>
    <xf numFmtId="4" fontId="0" fillId="0" borderId="1" xfId="0" applyNumberFormat="1" applyBorder="1"/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9" fillId="0" borderId="1" xfId="0" applyNumberFormat="1" applyFont="1" applyFill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workbookViewId="0">
      <selection activeCell="A2" sqref="A2"/>
    </sheetView>
  </sheetViews>
  <sheetFormatPr defaultRowHeight="15" x14ac:dyDescent="0.25"/>
  <cols>
    <col min="1" max="1" width="9.28515625" bestFit="1" customWidth="1"/>
    <col min="2" max="2" width="74.42578125" bestFit="1" customWidth="1"/>
    <col min="3" max="3" width="11.28515625" bestFit="1" customWidth="1"/>
    <col min="4" max="4" width="10.42578125" bestFit="1" customWidth="1"/>
  </cols>
  <sheetData>
    <row r="1" spans="1:4" ht="36.75" customHeight="1" x14ac:dyDescent="0.25">
      <c r="A1" s="42" t="s">
        <v>89</v>
      </c>
      <c r="B1" s="43"/>
      <c r="C1" s="43"/>
      <c r="D1" s="44"/>
    </row>
    <row r="2" spans="1:4" x14ac:dyDescent="0.25">
      <c r="A2" s="22" t="s">
        <v>1</v>
      </c>
      <c r="B2" s="22" t="s">
        <v>2</v>
      </c>
      <c r="C2" s="22" t="s">
        <v>3</v>
      </c>
      <c r="D2" s="22" t="s">
        <v>4</v>
      </c>
    </row>
    <row r="3" spans="1:4" x14ac:dyDescent="0.25">
      <c r="A3" s="23">
        <v>1</v>
      </c>
      <c r="B3" s="24" t="s">
        <v>8</v>
      </c>
      <c r="C3" s="25">
        <f>(10*3592.7102)+(2*531.148)+(6*802.2451)</f>
        <v>41802.868600000002</v>
      </c>
      <c r="D3" s="25">
        <f t="shared" ref="D3:D8" si="0">(C3*100)/$C$46</f>
        <v>4.6685872378183229</v>
      </c>
    </row>
    <row r="4" spans="1:4" x14ac:dyDescent="0.25">
      <c r="A4" s="23">
        <v>2</v>
      </c>
      <c r="B4" s="24" t="s">
        <v>9</v>
      </c>
      <c r="C4" s="25">
        <f>68206.7499-C3</f>
        <v>26403.881299999994</v>
      </c>
      <c r="D4" s="25">
        <f t="shared" si="0"/>
        <v>2.9488125431193453</v>
      </c>
    </row>
    <row r="5" spans="1:4" x14ac:dyDescent="0.25">
      <c r="A5" s="23">
        <v>3</v>
      </c>
      <c r="B5" s="24" t="s">
        <v>10</v>
      </c>
      <c r="C5" s="25">
        <v>214506.897</v>
      </c>
      <c r="D5" s="25">
        <f t="shared" si="0"/>
        <v>23.956350252915641</v>
      </c>
    </row>
    <row r="6" spans="1:4" x14ac:dyDescent="0.25">
      <c r="A6" s="23" t="s">
        <v>11</v>
      </c>
      <c r="B6" s="24" t="s">
        <v>12</v>
      </c>
      <c r="C6" s="25">
        <v>134516.57689999999</v>
      </c>
      <c r="D6" s="25">
        <f t="shared" si="0"/>
        <v>15.022949266939705</v>
      </c>
    </row>
    <row r="7" spans="1:4" x14ac:dyDescent="0.25">
      <c r="A7" s="23" t="s">
        <v>13</v>
      </c>
      <c r="B7" s="24" t="s">
        <v>14</v>
      </c>
      <c r="C7" s="25">
        <f>C5-C6</f>
        <v>79990.320100000012</v>
      </c>
      <c r="D7" s="25">
        <f t="shared" si="0"/>
        <v>8.9334009859759362</v>
      </c>
    </row>
    <row r="8" spans="1:4" x14ac:dyDescent="0.25">
      <c r="A8" s="23">
        <v>4</v>
      </c>
      <c r="B8" s="24" t="s">
        <v>17</v>
      </c>
      <c r="C8" s="25">
        <v>152265.11610000001</v>
      </c>
      <c r="D8" s="25">
        <f t="shared" si="0"/>
        <v>17.005124327505726</v>
      </c>
    </row>
    <row r="9" spans="1:4" x14ac:dyDescent="0.25">
      <c r="A9" s="23" t="s">
        <v>18</v>
      </c>
      <c r="B9" s="24" t="s">
        <v>12</v>
      </c>
      <c r="C9" s="25">
        <v>111721.6238</v>
      </c>
      <c r="D9" s="25">
        <f t="shared" ref="D9:D45" si="1">(C9*100)/$C$46</f>
        <v>12.477185526474127</v>
      </c>
    </row>
    <row r="10" spans="1:4" x14ac:dyDescent="0.25">
      <c r="A10" s="23" t="s">
        <v>19</v>
      </c>
      <c r="B10" s="24" t="s">
        <v>14</v>
      </c>
      <c r="C10" s="25">
        <f>C8-C9</f>
        <v>40543.492300000013</v>
      </c>
      <c r="D10" s="25">
        <f t="shared" si="1"/>
        <v>4.5279388010315991</v>
      </c>
    </row>
    <row r="11" spans="1:4" x14ac:dyDescent="0.25">
      <c r="A11" s="23">
        <v>5</v>
      </c>
      <c r="B11" s="24" t="s">
        <v>64</v>
      </c>
      <c r="C11" s="25">
        <v>54849.633800000003</v>
      </c>
      <c r="D11" s="25">
        <f t="shared" si="1"/>
        <v>6.1256633559757301</v>
      </c>
    </row>
    <row r="12" spans="1:4" x14ac:dyDescent="0.25">
      <c r="A12" s="23">
        <v>6</v>
      </c>
      <c r="B12" s="24" t="s">
        <v>20</v>
      </c>
      <c r="C12" s="25">
        <v>6285.8404</v>
      </c>
      <c r="D12" s="25">
        <f t="shared" si="1"/>
        <v>0.70200910256199067</v>
      </c>
    </row>
    <row r="13" spans="1:4" x14ac:dyDescent="0.25">
      <c r="A13" s="23">
        <v>7</v>
      </c>
      <c r="B13" s="24" t="s">
        <v>21</v>
      </c>
      <c r="C13" s="25">
        <v>2574.2912000000001</v>
      </c>
      <c r="D13" s="25">
        <f t="shared" si="1"/>
        <v>0.28749948138123743</v>
      </c>
    </row>
    <row r="14" spans="1:4" x14ac:dyDescent="0.25">
      <c r="A14" s="23">
        <v>8</v>
      </c>
      <c r="B14" s="24" t="s">
        <v>22</v>
      </c>
      <c r="C14" s="25">
        <f>C46-SUM(C3:C5,C8,C11:C13,C15:C18,C20:C32,C34:C36,C39:C45)</f>
        <v>165663.97420000006</v>
      </c>
      <c r="D14" s="25">
        <f t="shared" si="1"/>
        <v>18.501522541837812</v>
      </c>
    </row>
    <row r="15" spans="1:4" x14ac:dyDescent="0.25">
      <c r="A15" s="23">
        <v>9</v>
      </c>
      <c r="B15" s="24" t="s">
        <v>23</v>
      </c>
      <c r="C15" s="25">
        <v>2459.5138999999999</v>
      </c>
      <c r="D15" s="25">
        <f t="shared" si="1"/>
        <v>0.27468103480287881</v>
      </c>
    </row>
    <row r="16" spans="1:4" x14ac:dyDescent="0.25">
      <c r="A16" s="23">
        <v>10</v>
      </c>
      <c r="B16" s="24" t="s">
        <v>24</v>
      </c>
      <c r="C16" s="25">
        <v>9595.9467000000004</v>
      </c>
      <c r="D16" s="25">
        <f t="shared" si="1"/>
        <v>1.0716851689552436</v>
      </c>
    </row>
    <row r="17" spans="1:4" x14ac:dyDescent="0.25">
      <c r="A17" s="23">
        <v>11</v>
      </c>
      <c r="B17" s="24" t="s">
        <v>25</v>
      </c>
      <c r="C17" s="25">
        <f>1683.4015+(1.5*549.3259)</f>
        <v>2507.3903500000001</v>
      </c>
      <c r="D17" s="25">
        <f t="shared" si="1"/>
        <v>0.28002792584044855</v>
      </c>
    </row>
    <row r="18" spans="1:4" x14ac:dyDescent="0.25">
      <c r="A18" s="23">
        <v>12</v>
      </c>
      <c r="B18" s="24" t="s">
        <v>26</v>
      </c>
      <c r="C18" s="25">
        <v>2457.1075000000001</v>
      </c>
      <c r="D18" s="25">
        <f t="shared" si="1"/>
        <v>0.27441228558290098</v>
      </c>
    </row>
    <row r="19" spans="1:4" x14ac:dyDescent="0.25">
      <c r="A19" s="26">
        <v>13</v>
      </c>
      <c r="B19" s="27" t="s">
        <v>27</v>
      </c>
      <c r="C19" s="40"/>
      <c r="D19" s="41"/>
    </row>
    <row r="20" spans="1:4" x14ac:dyDescent="0.25">
      <c r="A20" s="28" t="s">
        <v>28</v>
      </c>
      <c r="B20" s="24" t="s">
        <v>29</v>
      </c>
      <c r="C20" s="25">
        <f>12097.6469+(2.5*2165.9345)</f>
        <v>17512.48315</v>
      </c>
      <c r="D20" s="25">
        <f t="shared" si="1"/>
        <v>1.955812078805482</v>
      </c>
    </row>
    <row r="21" spans="1:4" x14ac:dyDescent="0.25">
      <c r="A21" s="28" t="s">
        <v>30</v>
      </c>
      <c r="B21" s="24" t="s">
        <v>31</v>
      </c>
      <c r="C21" s="25">
        <f>22918.9691+11836.045</f>
        <v>34755.0141</v>
      </c>
      <c r="D21" s="25">
        <f t="shared" si="1"/>
        <v>3.8814756190549051</v>
      </c>
    </row>
    <row r="22" spans="1:4" x14ac:dyDescent="0.25">
      <c r="A22" s="28" t="s">
        <v>32</v>
      </c>
      <c r="B22" s="24" t="s">
        <v>33</v>
      </c>
      <c r="C22" s="25">
        <v>771.64170000000001</v>
      </c>
      <c r="D22" s="25">
        <f t="shared" si="1"/>
        <v>8.6177736443389302E-2</v>
      </c>
    </row>
    <row r="23" spans="1:4" x14ac:dyDescent="0.25">
      <c r="A23" s="28" t="s">
        <v>34</v>
      </c>
      <c r="B23" s="24" t="s">
        <v>35</v>
      </c>
      <c r="C23" s="25">
        <v>950.66549999999995</v>
      </c>
      <c r="D23" s="25">
        <f t="shared" si="1"/>
        <v>0.10617129803226408</v>
      </c>
    </row>
    <row r="24" spans="1:4" x14ac:dyDescent="0.25">
      <c r="A24" s="28" t="s">
        <v>36</v>
      </c>
      <c r="B24" s="24" t="s">
        <v>37</v>
      </c>
      <c r="C24" s="25">
        <v>1041.6868999999999</v>
      </c>
      <c r="D24" s="25">
        <f t="shared" si="1"/>
        <v>0.11633666133482835</v>
      </c>
    </row>
    <row r="25" spans="1:4" x14ac:dyDescent="0.25">
      <c r="A25" s="28" t="s">
        <v>38</v>
      </c>
      <c r="B25" s="24" t="s">
        <v>39</v>
      </c>
      <c r="C25" s="25">
        <v>400</v>
      </c>
      <c r="D25" s="25">
        <f t="shared" si="1"/>
        <v>4.4672410235677674E-2</v>
      </c>
    </row>
    <row r="26" spans="1:4" x14ac:dyDescent="0.25">
      <c r="A26" s="28" t="s">
        <v>40</v>
      </c>
      <c r="B26" s="24" t="s">
        <v>41</v>
      </c>
      <c r="C26" s="25">
        <v>16246.9648</v>
      </c>
      <c r="D26" s="25">
        <f t="shared" si="1"/>
        <v>1.8144776915755372</v>
      </c>
    </row>
    <row r="27" spans="1:4" x14ac:dyDescent="0.25">
      <c r="A27" s="28" t="s">
        <v>42</v>
      </c>
      <c r="B27" s="24" t="s">
        <v>43</v>
      </c>
      <c r="C27" s="25">
        <v>5928.8742000000002</v>
      </c>
      <c r="D27" s="25">
        <f t="shared" si="1"/>
        <v>0.6621427512453133</v>
      </c>
    </row>
    <row r="28" spans="1:4" x14ac:dyDescent="0.25">
      <c r="A28" s="28" t="s">
        <v>44</v>
      </c>
      <c r="B28" s="24" t="s">
        <v>45</v>
      </c>
      <c r="C28" s="25">
        <v>0</v>
      </c>
      <c r="D28" s="25">
        <f t="shared" si="1"/>
        <v>0</v>
      </c>
    </row>
    <row r="29" spans="1:4" x14ac:dyDescent="0.25">
      <c r="A29" s="29" t="s">
        <v>46</v>
      </c>
      <c r="B29" s="24" t="s">
        <v>47</v>
      </c>
      <c r="C29" s="25">
        <f>3*72</f>
        <v>216</v>
      </c>
      <c r="D29" s="25">
        <f t="shared" si="1"/>
        <v>2.4123101527265944E-2</v>
      </c>
    </row>
    <row r="30" spans="1:4" x14ac:dyDescent="0.25">
      <c r="A30" s="28" t="s">
        <v>48</v>
      </c>
      <c r="B30" s="24" t="s">
        <v>49</v>
      </c>
      <c r="C30" s="25">
        <v>0</v>
      </c>
      <c r="D30" s="25">
        <f t="shared" si="1"/>
        <v>0</v>
      </c>
    </row>
    <row r="31" spans="1:4" x14ac:dyDescent="0.25">
      <c r="A31" s="28" t="s">
        <v>50</v>
      </c>
      <c r="B31" s="24" t="s">
        <v>51</v>
      </c>
      <c r="C31" s="25">
        <v>728.24980000000005</v>
      </c>
      <c r="D31" s="25">
        <f t="shared" si="1"/>
        <v>8.1331684549125566E-2</v>
      </c>
    </row>
    <row r="32" spans="1:4" x14ac:dyDescent="0.25">
      <c r="A32" s="28">
        <v>14</v>
      </c>
      <c r="B32" s="24" t="s">
        <v>52</v>
      </c>
      <c r="C32" s="25">
        <v>0</v>
      </c>
      <c r="D32" s="25">
        <f t="shared" si="1"/>
        <v>0</v>
      </c>
    </row>
    <row r="33" spans="1:4" x14ac:dyDescent="0.25">
      <c r="A33" s="28">
        <v>15</v>
      </c>
      <c r="B33" s="24" t="s">
        <v>53</v>
      </c>
      <c r="C33" s="40" t="s">
        <v>72</v>
      </c>
      <c r="D33" s="41"/>
    </row>
    <row r="34" spans="1:4" x14ac:dyDescent="0.25">
      <c r="A34" s="28">
        <v>16</v>
      </c>
      <c r="B34" s="30" t="s">
        <v>54</v>
      </c>
      <c r="C34" s="25">
        <f>7868.7912+40365.1303</f>
        <v>48233.921499999997</v>
      </c>
      <c r="D34" s="25">
        <f t="shared" si="1"/>
        <v>5.3868138213086834</v>
      </c>
    </row>
    <row r="35" spans="1:4" x14ac:dyDescent="0.25">
      <c r="A35" s="28">
        <v>17</v>
      </c>
      <c r="B35" s="30" t="s">
        <v>56</v>
      </c>
      <c r="C35" s="25">
        <v>0</v>
      </c>
      <c r="D35" s="25">
        <f t="shared" si="1"/>
        <v>0</v>
      </c>
    </row>
    <row r="36" spans="1:4" x14ac:dyDescent="0.25">
      <c r="A36" s="28">
        <v>18</v>
      </c>
      <c r="B36" s="30" t="s">
        <v>57</v>
      </c>
      <c r="C36" s="25">
        <v>0</v>
      </c>
      <c r="D36" s="25">
        <f t="shared" si="1"/>
        <v>0</v>
      </c>
    </row>
    <row r="37" spans="1:4" x14ac:dyDescent="0.25">
      <c r="A37" s="28" t="s">
        <v>58</v>
      </c>
      <c r="B37" s="30" t="s">
        <v>12</v>
      </c>
      <c r="C37" s="25">
        <v>0</v>
      </c>
      <c r="D37" s="25">
        <f t="shared" si="1"/>
        <v>0</v>
      </c>
    </row>
    <row r="38" spans="1:4" x14ac:dyDescent="0.25">
      <c r="A38" s="28" t="s">
        <v>59</v>
      </c>
      <c r="B38" s="30" t="s">
        <v>14</v>
      </c>
      <c r="C38" s="25">
        <v>0</v>
      </c>
      <c r="D38" s="25">
        <f t="shared" si="1"/>
        <v>0</v>
      </c>
    </row>
    <row r="39" spans="1:4" x14ac:dyDescent="0.25">
      <c r="A39" s="28">
        <v>19</v>
      </c>
      <c r="B39" s="30" t="s">
        <v>60</v>
      </c>
      <c r="C39" s="25">
        <v>0</v>
      </c>
      <c r="D39" s="25">
        <f t="shared" si="1"/>
        <v>0</v>
      </c>
    </row>
    <row r="40" spans="1:4" x14ac:dyDescent="0.25">
      <c r="A40" s="28">
        <v>20</v>
      </c>
      <c r="B40" s="30" t="s">
        <v>61</v>
      </c>
      <c r="C40" s="25">
        <v>83.937899999999999</v>
      </c>
      <c r="D40" s="25">
        <f t="shared" si="1"/>
        <v>9.3742707578032217E-3</v>
      </c>
    </row>
    <row r="41" spans="1:4" x14ac:dyDescent="0.25">
      <c r="A41" s="28">
        <v>21</v>
      </c>
      <c r="B41" s="30" t="s">
        <v>62</v>
      </c>
      <c r="C41" s="25">
        <v>0</v>
      </c>
      <c r="D41" s="25">
        <f t="shared" si="1"/>
        <v>0</v>
      </c>
    </row>
    <row r="42" spans="1:4" x14ac:dyDescent="0.25">
      <c r="A42" s="28">
        <v>22</v>
      </c>
      <c r="B42" s="30" t="s">
        <v>63</v>
      </c>
      <c r="C42" s="25">
        <v>80896.519199999995</v>
      </c>
      <c r="D42" s="25">
        <f t="shared" si="1"/>
        <v>9.0346062308519386</v>
      </c>
    </row>
    <row r="43" spans="1:4" x14ac:dyDescent="0.25">
      <c r="A43" s="28">
        <v>23</v>
      </c>
      <c r="B43" s="30" t="s">
        <v>65</v>
      </c>
      <c r="C43" s="25">
        <v>1937.4743000000001</v>
      </c>
      <c r="D43" s="25">
        <f t="shared" si="1"/>
        <v>0.21637911687670613</v>
      </c>
    </row>
    <row r="44" spans="1:4" x14ac:dyDescent="0.25">
      <c r="A44" s="28">
        <v>24</v>
      </c>
      <c r="B44" s="30" t="s">
        <v>66</v>
      </c>
      <c r="C44" s="25">
        <v>0</v>
      </c>
      <c r="D44" s="25">
        <f t="shared" si="1"/>
        <v>0</v>
      </c>
    </row>
    <row r="45" spans="1:4" x14ac:dyDescent="0.25">
      <c r="A45" s="28">
        <v>25</v>
      </c>
      <c r="B45" s="30" t="s">
        <v>88</v>
      </c>
      <c r="C45" s="25">
        <v>4331.3558999999996</v>
      </c>
      <c r="D45" s="25">
        <f t="shared" si="1"/>
        <v>0.48373026910380718</v>
      </c>
    </row>
    <row r="46" spans="1:4" x14ac:dyDescent="0.25">
      <c r="A46" s="31"/>
      <c r="B46" s="32" t="s">
        <v>55</v>
      </c>
      <c r="C46" s="33">
        <v>895407.25</v>
      </c>
      <c r="D46" s="33">
        <v>100</v>
      </c>
    </row>
  </sheetData>
  <mergeCells count="3">
    <mergeCell ref="C19:D19"/>
    <mergeCell ref="C33:D33"/>
    <mergeCell ref="A1:D1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6"/>
  <sheetViews>
    <sheetView tabSelected="1" topLeftCell="A15" zoomScale="80" zoomScaleNormal="80" workbookViewId="0">
      <selection activeCell="G49" sqref="G49"/>
    </sheetView>
  </sheetViews>
  <sheetFormatPr defaultRowHeight="15" x14ac:dyDescent="0.25"/>
  <cols>
    <col min="2" max="2" width="63.140625" bestFit="1" customWidth="1"/>
    <col min="3" max="3" width="12.85546875" customWidth="1"/>
    <col min="5" max="5" width="8.7109375" style="35" bestFit="1" customWidth="1"/>
    <col min="6" max="6" width="9.85546875" bestFit="1" customWidth="1"/>
    <col min="7" max="7" width="15.5703125" bestFit="1" customWidth="1"/>
    <col min="10" max="10" width="10.85546875" bestFit="1" customWidth="1"/>
    <col min="13" max="13" width="17.140625" customWidth="1"/>
    <col min="14" max="14" width="16" customWidth="1"/>
  </cols>
  <sheetData>
    <row r="1" spans="1:14" x14ac:dyDescent="0.25">
      <c r="A1" s="46" t="s">
        <v>93</v>
      </c>
      <c r="B1" s="46"/>
      <c r="C1" s="46"/>
      <c r="D1" s="46"/>
      <c r="E1" s="46"/>
      <c r="F1" s="46"/>
      <c r="G1" s="46"/>
    </row>
    <row r="2" spans="1:14" x14ac:dyDescent="0.25">
      <c r="A2" s="46"/>
      <c r="B2" s="46"/>
      <c r="C2" s="46"/>
      <c r="D2" s="46"/>
      <c r="E2" s="46"/>
      <c r="F2" s="46"/>
      <c r="G2" s="46"/>
    </row>
    <row r="3" spans="1:14" x14ac:dyDescent="0.25">
      <c r="A3" s="18"/>
      <c r="B3" s="18"/>
      <c r="C3" s="18"/>
      <c r="D3" s="18"/>
      <c r="E3" s="14" t="s">
        <v>0</v>
      </c>
      <c r="F3" s="14"/>
      <c r="G3" s="13"/>
    </row>
    <row r="4" spans="1:14" x14ac:dyDescent="0.25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</row>
    <row r="5" spans="1:14" x14ac:dyDescent="0.25">
      <c r="A5" s="3">
        <v>1</v>
      </c>
      <c r="B5" s="4" t="s">
        <v>8</v>
      </c>
      <c r="C5" s="5">
        <f>(10*3592.7102)+(2*531.148)+(6*802.2451)</f>
        <v>41802.868600000002</v>
      </c>
      <c r="D5" s="5">
        <f>(C5*100)/$C$49</f>
        <v>4.6685872378183229</v>
      </c>
      <c r="E5" s="34"/>
      <c r="F5" s="5"/>
      <c r="G5" s="5">
        <f t="shared" ref="G5:G18" si="0">E5*C5</f>
        <v>0</v>
      </c>
    </row>
    <row r="6" spans="1:14" x14ac:dyDescent="0.25">
      <c r="A6" s="3">
        <v>2</v>
      </c>
      <c r="B6" s="4" t="s">
        <v>9</v>
      </c>
      <c r="C6" s="5">
        <f>68206.7499-C5</f>
        <v>26403.881299999994</v>
      </c>
      <c r="D6" s="5">
        <f t="shared" ref="D6:D9" si="1">(C6*100)/$C$49</f>
        <v>2.9488125431193453</v>
      </c>
      <c r="E6" s="34"/>
      <c r="F6" s="5"/>
      <c r="G6" s="5">
        <f t="shared" si="0"/>
        <v>0</v>
      </c>
      <c r="I6" s="49" t="s">
        <v>90</v>
      </c>
      <c r="J6" s="50"/>
      <c r="K6" s="51"/>
      <c r="M6" s="45" t="s">
        <v>94</v>
      </c>
      <c r="N6" s="45"/>
    </row>
    <row r="7" spans="1:14" x14ac:dyDescent="0.25">
      <c r="A7" s="3">
        <v>3</v>
      </c>
      <c r="B7" s="4" t="s">
        <v>10</v>
      </c>
      <c r="C7" s="5">
        <v>214506.897</v>
      </c>
      <c r="D7" s="5">
        <f t="shared" si="1"/>
        <v>23.956350252915641</v>
      </c>
      <c r="E7" s="34"/>
      <c r="F7" s="5"/>
      <c r="G7" s="5">
        <f t="shared" si="0"/>
        <v>0</v>
      </c>
      <c r="I7" s="4" t="s">
        <v>91</v>
      </c>
      <c r="J7" s="36">
        <f>C7</f>
        <v>214506.897</v>
      </c>
      <c r="K7" s="36">
        <v>100</v>
      </c>
      <c r="M7" s="37" t="s">
        <v>95</v>
      </c>
      <c r="N7" s="37" t="s">
        <v>4</v>
      </c>
    </row>
    <row r="8" spans="1:14" x14ac:dyDescent="0.25">
      <c r="A8" s="3" t="s">
        <v>11</v>
      </c>
      <c r="B8" s="4" t="s">
        <v>12</v>
      </c>
      <c r="C8" s="5">
        <v>134516.57689999999</v>
      </c>
      <c r="D8" s="5">
        <f t="shared" si="1"/>
        <v>15.022949266939705</v>
      </c>
      <c r="E8" s="34"/>
      <c r="F8" s="5"/>
      <c r="G8" s="5">
        <f t="shared" si="0"/>
        <v>0</v>
      </c>
      <c r="I8" s="4" t="s">
        <v>92</v>
      </c>
      <c r="J8" s="36">
        <f>C8</f>
        <v>134516.57689999999</v>
      </c>
      <c r="K8" s="36">
        <f>J8*K7/J7</f>
        <v>62.70967450524445</v>
      </c>
      <c r="M8" s="38">
        <v>0</v>
      </c>
      <c r="N8" s="38">
        <v>0</v>
      </c>
    </row>
    <row r="9" spans="1:14" x14ac:dyDescent="0.25">
      <c r="A9" s="3" t="s">
        <v>13</v>
      </c>
      <c r="B9" s="4" t="s">
        <v>14</v>
      </c>
      <c r="C9" s="5">
        <f>C7-C8</f>
        <v>79990.320100000012</v>
      </c>
      <c r="D9" s="5">
        <f t="shared" si="1"/>
        <v>8.9334009859759362</v>
      </c>
      <c r="E9" s="34"/>
      <c r="F9" s="5"/>
      <c r="G9" s="5">
        <f t="shared" si="0"/>
        <v>0</v>
      </c>
    </row>
    <row r="10" spans="1:14" x14ac:dyDescent="0.25">
      <c r="A10" s="3" t="s">
        <v>15</v>
      </c>
      <c r="B10" s="4" t="s">
        <v>16</v>
      </c>
      <c r="C10" s="47" t="s">
        <v>96</v>
      </c>
      <c r="D10" s="48"/>
      <c r="E10" s="34"/>
      <c r="F10" s="5"/>
      <c r="G10" s="5"/>
    </row>
    <row r="11" spans="1:14" x14ac:dyDescent="0.25">
      <c r="A11" s="3">
        <v>4</v>
      </c>
      <c r="B11" s="4" t="s">
        <v>17</v>
      </c>
      <c r="C11" s="5">
        <v>152265.11610000001</v>
      </c>
      <c r="D11" s="5">
        <f>(C11*100)/$C$49</f>
        <v>17.005124327505726</v>
      </c>
      <c r="E11" s="34"/>
      <c r="F11" s="5">
        <f>C11/4</f>
        <v>38066.279025000003</v>
      </c>
      <c r="G11" s="5">
        <f>F11*40</f>
        <v>1522651.1610000001</v>
      </c>
    </row>
    <row r="12" spans="1:14" x14ac:dyDescent="0.25">
      <c r="A12" s="3" t="s">
        <v>18</v>
      </c>
      <c r="B12" s="4" t="s">
        <v>12</v>
      </c>
      <c r="C12" s="5">
        <v>111721.6238</v>
      </c>
      <c r="D12" s="5">
        <f t="shared" ref="D12:D48" si="2">(C12*100)/$C$49</f>
        <v>12.477185526474127</v>
      </c>
      <c r="E12" s="34"/>
      <c r="F12" s="5"/>
      <c r="G12" s="5">
        <f t="shared" si="0"/>
        <v>0</v>
      </c>
    </row>
    <row r="13" spans="1:14" x14ac:dyDescent="0.25">
      <c r="A13" s="3" t="s">
        <v>19</v>
      </c>
      <c r="B13" s="4" t="s">
        <v>14</v>
      </c>
      <c r="C13" s="5">
        <f>C11-C12</f>
        <v>40543.492300000013</v>
      </c>
      <c r="D13" s="5">
        <f t="shared" si="2"/>
        <v>4.5279388010315991</v>
      </c>
      <c r="E13" s="34"/>
      <c r="F13" s="5"/>
      <c r="G13" s="5">
        <f t="shared" si="0"/>
        <v>0</v>
      </c>
    </row>
    <row r="14" spans="1:14" x14ac:dyDescent="0.25">
      <c r="A14" s="3">
        <v>5</v>
      </c>
      <c r="B14" s="4" t="s">
        <v>64</v>
      </c>
      <c r="C14" s="5">
        <v>54849.633800000003</v>
      </c>
      <c r="D14" s="5">
        <f t="shared" si="2"/>
        <v>6.1256633559757301</v>
      </c>
      <c r="E14" s="34"/>
      <c r="F14" s="5"/>
      <c r="G14" s="5">
        <f t="shared" si="0"/>
        <v>0</v>
      </c>
    </row>
    <row r="15" spans="1:14" x14ac:dyDescent="0.25">
      <c r="A15" s="3">
        <v>6</v>
      </c>
      <c r="B15" s="4" t="s">
        <v>20</v>
      </c>
      <c r="C15" s="5">
        <v>6285.8404</v>
      </c>
      <c r="D15" s="5">
        <f t="shared" si="2"/>
        <v>0.70200910256199067</v>
      </c>
      <c r="E15" s="34"/>
      <c r="F15" s="5">
        <f>C15/36</f>
        <v>174.60667777777778</v>
      </c>
      <c r="G15" s="5">
        <f>F15*96.11</f>
        <v>16781.447801222221</v>
      </c>
    </row>
    <row r="16" spans="1:14" x14ac:dyDescent="0.25">
      <c r="A16" s="3">
        <v>7</v>
      </c>
      <c r="B16" s="4" t="s">
        <v>21</v>
      </c>
      <c r="C16" s="5">
        <v>2574.2912000000001</v>
      </c>
      <c r="D16" s="5">
        <f t="shared" si="2"/>
        <v>0.28749948138123743</v>
      </c>
      <c r="E16" s="34"/>
      <c r="F16" s="5">
        <f>C16/36</f>
        <v>71.508088888888892</v>
      </c>
      <c r="G16" s="5">
        <f>F16*96.11</f>
        <v>6872.6424231111114</v>
      </c>
    </row>
    <row r="17" spans="1:10" x14ac:dyDescent="0.25">
      <c r="A17" s="3">
        <v>8</v>
      </c>
      <c r="B17" s="4" t="s">
        <v>22</v>
      </c>
      <c r="C17" s="5">
        <f>C49-SUM(C5:C7,C11,C14:C16,C18:C21,C23:C35,C37:C39,C42:C48)</f>
        <v>162968.88489999995</v>
      </c>
      <c r="D17" s="5">
        <f t="shared" si="2"/>
        <v>18.200532204759337</v>
      </c>
      <c r="E17" s="34">
        <v>4</v>
      </c>
      <c r="F17" s="5"/>
      <c r="G17" s="5">
        <f t="shared" si="0"/>
        <v>651875.53959999979</v>
      </c>
    </row>
    <row r="18" spans="1:10" x14ac:dyDescent="0.25">
      <c r="A18" s="3">
        <v>9</v>
      </c>
      <c r="B18" s="4" t="s">
        <v>23</v>
      </c>
      <c r="C18" s="5">
        <v>2459.5138999999999</v>
      </c>
      <c r="D18" s="5">
        <f t="shared" si="2"/>
        <v>0.27468103480287881</v>
      </c>
      <c r="E18" s="34"/>
      <c r="F18" s="5"/>
      <c r="G18" s="5">
        <f t="shared" si="0"/>
        <v>0</v>
      </c>
    </row>
    <row r="19" spans="1:10" x14ac:dyDescent="0.25">
      <c r="A19" s="3">
        <v>10</v>
      </c>
      <c r="B19" s="4" t="s">
        <v>24</v>
      </c>
      <c r="C19" s="5">
        <v>9595.9467000000004</v>
      </c>
      <c r="D19" s="5">
        <f t="shared" si="2"/>
        <v>1.0716851689552436</v>
      </c>
      <c r="E19" s="34">
        <v>69.790000000000006</v>
      </c>
      <c r="F19" s="5"/>
      <c r="G19" s="5">
        <f>E19*C19</f>
        <v>669701.12019300007</v>
      </c>
    </row>
    <row r="20" spans="1:10" x14ac:dyDescent="0.25">
      <c r="A20" s="3">
        <v>11</v>
      </c>
      <c r="B20" s="4" t="s">
        <v>25</v>
      </c>
      <c r="C20" s="5">
        <f>1683.4015+(1.5*549.3259)</f>
        <v>2507.3903500000001</v>
      </c>
      <c r="D20" s="5">
        <f t="shared" si="2"/>
        <v>0.28002792584044855</v>
      </c>
      <c r="E20" s="34"/>
      <c r="F20" s="5"/>
      <c r="G20" s="5">
        <f t="shared" ref="G20:G48" si="3">E20*C20</f>
        <v>0</v>
      </c>
    </row>
    <row r="21" spans="1:10" x14ac:dyDescent="0.25">
      <c r="A21" s="3">
        <v>12</v>
      </c>
      <c r="B21" s="4" t="s">
        <v>26</v>
      </c>
      <c r="C21" s="5">
        <v>2457.1075000000001</v>
      </c>
      <c r="D21" s="5">
        <f t="shared" si="2"/>
        <v>0.27441228558290098</v>
      </c>
      <c r="E21" s="34">
        <v>162.13</v>
      </c>
      <c r="F21" s="5"/>
      <c r="G21" s="5">
        <f t="shared" si="3"/>
        <v>398370.83897500002</v>
      </c>
    </row>
    <row r="22" spans="1:10" x14ac:dyDescent="0.25">
      <c r="A22" s="16">
        <v>13</v>
      </c>
      <c r="B22" s="6" t="s">
        <v>27</v>
      </c>
      <c r="C22" s="47"/>
      <c r="D22" s="48"/>
      <c r="E22" s="34"/>
      <c r="F22" s="5"/>
      <c r="G22" s="5"/>
      <c r="J22" s="10"/>
    </row>
    <row r="23" spans="1:10" x14ac:dyDescent="0.25">
      <c r="A23" s="15" t="s">
        <v>28</v>
      </c>
      <c r="B23" s="4" t="s">
        <v>29</v>
      </c>
      <c r="C23" s="5">
        <f>12097.6469+(2.5*2165.9345)</f>
        <v>17512.48315</v>
      </c>
      <c r="D23" s="5">
        <f t="shared" si="2"/>
        <v>1.955812078805482</v>
      </c>
      <c r="E23" s="34">
        <v>83.14</v>
      </c>
      <c r="F23" s="5"/>
      <c r="G23" s="5">
        <f t="shared" si="3"/>
        <v>1455987.8490909999</v>
      </c>
    </row>
    <row r="24" spans="1:10" x14ac:dyDescent="0.25">
      <c r="A24" s="15" t="s">
        <v>30</v>
      </c>
      <c r="B24" s="4" t="s">
        <v>31</v>
      </c>
      <c r="C24" s="5">
        <f>22918.9691+11836.045</f>
        <v>34755.0141</v>
      </c>
      <c r="D24" s="5">
        <f t="shared" si="2"/>
        <v>3.8814756190549051</v>
      </c>
      <c r="E24" s="34">
        <v>121.19</v>
      </c>
      <c r="F24" s="5"/>
      <c r="G24" s="5">
        <f t="shared" si="3"/>
        <v>4211960.1587789999</v>
      </c>
    </row>
    <row r="25" spans="1:10" x14ac:dyDescent="0.25">
      <c r="A25" s="15" t="s">
        <v>32</v>
      </c>
      <c r="B25" s="4" t="s">
        <v>33</v>
      </c>
      <c r="C25" s="5">
        <v>771.64170000000001</v>
      </c>
      <c r="D25" s="5">
        <f t="shared" si="2"/>
        <v>8.6177736443389302E-2</v>
      </c>
      <c r="E25" s="34">
        <v>202.54</v>
      </c>
      <c r="F25" s="5"/>
      <c r="G25" s="5">
        <f t="shared" si="3"/>
        <v>156288.30991799998</v>
      </c>
    </row>
    <row r="26" spans="1:10" x14ac:dyDescent="0.25">
      <c r="A26" s="15" t="s">
        <v>34</v>
      </c>
      <c r="B26" s="4" t="s">
        <v>35</v>
      </c>
      <c r="C26" s="5">
        <v>950.66549999999995</v>
      </c>
      <c r="D26" s="5">
        <f t="shared" si="2"/>
        <v>0.10617129803226408</v>
      </c>
      <c r="E26" s="34">
        <v>1433.26</v>
      </c>
      <c r="F26" s="5"/>
      <c r="G26" s="5">
        <f t="shared" si="3"/>
        <v>1362550.8345299999</v>
      </c>
    </row>
    <row r="27" spans="1:10" x14ac:dyDescent="0.25">
      <c r="A27" s="15" t="s">
        <v>36</v>
      </c>
      <c r="B27" s="4" t="s">
        <v>37</v>
      </c>
      <c r="C27" s="5">
        <v>1041.6868999999999</v>
      </c>
      <c r="D27" s="5">
        <f t="shared" si="2"/>
        <v>0.11633666133482835</v>
      </c>
      <c r="E27" s="34">
        <v>183.86</v>
      </c>
      <c r="F27" s="5"/>
      <c r="G27" s="5">
        <f t="shared" si="3"/>
        <v>191524.553434</v>
      </c>
    </row>
    <row r="28" spans="1:10" x14ac:dyDescent="0.25">
      <c r="A28" s="15" t="s">
        <v>38</v>
      </c>
      <c r="B28" s="4" t="s">
        <v>39</v>
      </c>
      <c r="C28" s="5">
        <v>400</v>
      </c>
      <c r="D28" s="5">
        <f t="shared" si="2"/>
        <v>4.4672410235677674E-2</v>
      </c>
      <c r="E28" s="34">
        <v>744.43</v>
      </c>
      <c r="F28" s="5"/>
      <c r="G28" s="5">
        <f t="shared" si="3"/>
        <v>297772</v>
      </c>
    </row>
    <row r="29" spans="1:10" x14ac:dyDescent="0.25">
      <c r="A29" s="15" t="s">
        <v>40</v>
      </c>
      <c r="B29" s="4" t="s">
        <v>41</v>
      </c>
      <c r="C29" s="5">
        <v>16246.9648</v>
      </c>
      <c r="D29" s="5">
        <f t="shared" si="2"/>
        <v>1.8144776915755372</v>
      </c>
      <c r="E29" s="34">
        <v>146.11000000000001</v>
      </c>
      <c r="F29" s="5"/>
      <c r="G29" s="5">
        <f t="shared" si="3"/>
        <v>2373844.0269280002</v>
      </c>
    </row>
    <row r="30" spans="1:10" x14ac:dyDescent="0.25">
      <c r="A30" s="15" t="s">
        <v>42</v>
      </c>
      <c r="B30" s="4" t="s">
        <v>43</v>
      </c>
      <c r="C30" s="5">
        <v>5928.8742000000002</v>
      </c>
      <c r="D30" s="5">
        <f t="shared" si="2"/>
        <v>0.6621427512453133</v>
      </c>
      <c r="E30" s="34"/>
      <c r="F30" s="5"/>
      <c r="G30" s="5">
        <f t="shared" si="3"/>
        <v>0</v>
      </c>
    </row>
    <row r="31" spans="1:10" x14ac:dyDescent="0.25">
      <c r="A31" s="15" t="s">
        <v>44</v>
      </c>
      <c r="B31" s="4" t="s">
        <v>45</v>
      </c>
      <c r="C31" s="5">
        <v>0</v>
      </c>
      <c r="D31" s="5">
        <f t="shared" si="2"/>
        <v>0</v>
      </c>
      <c r="E31" s="34">
        <v>113.68</v>
      </c>
      <c r="F31" s="5"/>
      <c r="G31" s="5">
        <f t="shared" si="3"/>
        <v>0</v>
      </c>
    </row>
    <row r="32" spans="1:10" x14ac:dyDescent="0.25">
      <c r="A32" s="11" t="s">
        <v>46</v>
      </c>
      <c r="B32" s="4" t="s">
        <v>47</v>
      </c>
      <c r="C32" s="5">
        <f>3*72</f>
        <v>216</v>
      </c>
      <c r="D32" s="5">
        <f t="shared" si="2"/>
        <v>2.4123101527265944E-2</v>
      </c>
      <c r="E32" s="34">
        <v>263.77999999999997</v>
      </c>
      <c r="F32" s="5"/>
      <c r="G32" s="5">
        <f t="shared" si="3"/>
        <v>56976.479999999996</v>
      </c>
    </row>
    <row r="33" spans="1:7" x14ac:dyDescent="0.25">
      <c r="A33" s="15" t="s">
        <v>48</v>
      </c>
      <c r="B33" s="4" t="s">
        <v>49</v>
      </c>
      <c r="C33" s="5">
        <v>0</v>
      </c>
      <c r="D33" s="5">
        <f t="shared" si="2"/>
        <v>0</v>
      </c>
      <c r="E33" s="34">
        <v>147.88</v>
      </c>
      <c r="F33" s="5"/>
      <c r="G33" s="5">
        <f t="shared" si="3"/>
        <v>0</v>
      </c>
    </row>
    <row r="34" spans="1:7" x14ac:dyDescent="0.25">
      <c r="A34" s="15" t="s">
        <v>50</v>
      </c>
      <c r="B34" s="4" t="s">
        <v>51</v>
      </c>
      <c r="C34" s="5">
        <v>728.24980000000005</v>
      </c>
      <c r="D34" s="5">
        <f t="shared" si="2"/>
        <v>8.1331684549125566E-2</v>
      </c>
      <c r="E34" s="34">
        <v>264.14</v>
      </c>
      <c r="F34" s="5"/>
      <c r="G34" s="5">
        <f t="shared" si="3"/>
        <v>192359.902172</v>
      </c>
    </row>
    <row r="35" spans="1:7" x14ac:dyDescent="0.25">
      <c r="A35" s="15">
        <v>14</v>
      </c>
      <c r="B35" s="4" t="s">
        <v>52</v>
      </c>
      <c r="C35" s="39">
        <v>2695.0893000000001</v>
      </c>
      <c r="D35" s="39">
        <f>(C35*100)/C49</f>
        <v>0.30099033707846345</v>
      </c>
      <c r="E35" s="34"/>
      <c r="F35" s="5"/>
      <c r="G35" s="5">
        <f t="shared" si="3"/>
        <v>0</v>
      </c>
    </row>
    <row r="36" spans="1:7" x14ac:dyDescent="0.25">
      <c r="A36" s="15">
        <v>15</v>
      </c>
      <c r="B36" s="4" t="s">
        <v>53</v>
      </c>
      <c r="C36" s="47" t="s">
        <v>72</v>
      </c>
      <c r="D36" s="48"/>
      <c r="E36" s="34"/>
      <c r="F36" s="5"/>
      <c r="G36" s="5"/>
    </row>
    <row r="37" spans="1:7" x14ac:dyDescent="0.25">
      <c r="A37" s="15">
        <v>16</v>
      </c>
      <c r="B37" s="17" t="s">
        <v>54</v>
      </c>
      <c r="C37" s="5">
        <f>7868.7912+40365.1303</f>
        <v>48233.921499999997</v>
      </c>
      <c r="D37" s="5">
        <f t="shared" si="2"/>
        <v>5.3868138213086834</v>
      </c>
      <c r="E37" s="34"/>
      <c r="F37" s="5"/>
      <c r="G37" s="5">
        <f t="shared" si="3"/>
        <v>0</v>
      </c>
    </row>
    <row r="38" spans="1:7" x14ac:dyDescent="0.25">
      <c r="A38" s="15">
        <v>17</v>
      </c>
      <c r="B38" s="17" t="s">
        <v>56</v>
      </c>
      <c r="C38" s="5">
        <v>0</v>
      </c>
      <c r="D38" s="5">
        <f t="shared" si="2"/>
        <v>0</v>
      </c>
      <c r="E38" s="34"/>
      <c r="F38" s="5"/>
      <c r="G38" s="5">
        <f t="shared" si="3"/>
        <v>0</v>
      </c>
    </row>
    <row r="39" spans="1:7" x14ac:dyDescent="0.25">
      <c r="A39" s="15">
        <v>18</v>
      </c>
      <c r="B39" s="17" t="s">
        <v>57</v>
      </c>
      <c r="C39" s="5">
        <v>0</v>
      </c>
      <c r="D39" s="5">
        <f t="shared" si="2"/>
        <v>0</v>
      </c>
      <c r="E39" s="34"/>
      <c r="F39" s="5"/>
      <c r="G39" s="5">
        <f t="shared" si="3"/>
        <v>0</v>
      </c>
    </row>
    <row r="40" spans="1:7" x14ac:dyDescent="0.25">
      <c r="A40" s="15" t="s">
        <v>58</v>
      </c>
      <c r="B40" s="17" t="s">
        <v>12</v>
      </c>
      <c r="C40" s="5">
        <v>0</v>
      </c>
      <c r="D40" s="5">
        <f t="shared" si="2"/>
        <v>0</v>
      </c>
      <c r="E40" s="34"/>
      <c r="F40" s="5"/>
      <c r="G40" s="5">
        <f t="shared" si="3"/>
        <v>0</v>
      </c>
    </row>
    <row r="41" spans="1:7" x14ac:dyDescent="0.25">
      <c r="A41" s="15" t="s">
        <v>59</v>
      </c>
      <c r="B41" s="17" t="s">
        <v>14</v>
      </c>
      <c r="C41" s="5">
        <v>0</v>
      </c>
      <c r="D41" s="5">
        <f t="shared" si="2"/>
        <v>0</v>
      </c>
      <c r="E41" s="34"/>
      <c r="F41" s="5"/>
      <c r="G41" s="5">
        <f t="shared" si="3"/>
        <v>0</v>
      </c>
    </row>
    <row r="42" spans="1:7" x14ac:dyDescent="0.25">
      <c r="A42" s="15">
        <v>19</v>
      </c>
      <c r="B42" s="17" t="s">
        <v>60</v>
      </c>
      <c r="C42" s="5">
        <v>0</v>
      </c>
      <c r="D42" s="5">
        <f t="shared" si="2"/>
        <v>0</v>
      </c>
      <c r="E42" s="34"/>
      <c r="F42" s="5"/>
      <c r="G42" s="5">
        <f t="shared" si="3"/>
        <v>0</v>
      </c>
    </row>
    <row r="43" spans="1:7" x14ac:dyDescent="0.25">
      <c r="A43" s="15">
        <v>20</v>
      </c>
      <c r="B43" s="17" t="s">
        <v>61</v>
      </c>
      <c r="C43" s="5">
        <v>83.937899999999999</v>
      </c>
      <c r="D43" s="5">
        <f t="shared" si="2"/>
        <v>9.3742707578032217E-3</v>
      </c>
      <c r="E43" s="34">
        <v>1433.26</v>
      </c>
      <c r="F43" s="5"/>
      <c r="G43" s="5">
        <f t="shared" si="3"/>
        <v>120304.834554</v>
      </c>
    </row>
    <row r="44" spans="1:7" x14ac:dyDescent="0.25">
      <c r="A44" s="15">
        <v>21</v>
      </c>
      <c r="B44" s="17" t="s">
        <v>62</v>
      </c>
      <c r="C44" s="5">
        <v>0</v>
      </c>
      <c r="D44" s="5">
        <f t="shared" si="2"/>
        <v>0</v>
      </c>
      <c r="E44" s="34"/>
      <c r="F44" s="5"/>
      <c r="G44" s="5">
        <f t="shared" si="3"/>
        <v>0</v>
      </c>
    </row>
    <row r="45" spans="1:7" x14ac:dyDescent="0.25">
      <c r="A45" s="15">
        <v>22</v>
      </c>
      <c r="B45" s="17" t="s">
        <v>63</v>
      </c>
      <c r="C45" s="5">
        <v>80896.519199999995</v>
      </c>
      <c r="D45" s="5">
        <f t="shared" si="2"/>
        <v>9.0346062308519386</v>
      </c>
      <c r="E45" s="34"/>
      <c r="F45" s="5"/>
      <c r="G45" s="5">
        <f t="shared" si="3"/>
        <v>0</v>
      </c>
    </row>
    <row r="46" spans="1:7" x14ac:dyDescent="0.25">
      <c r="A46" s="15">
        <v>23</v>
      </c>
      <c r="B46" s="17" t="s">
        <v>65</v>
      </c>
      <c r="C46" s="5">
        <v>1937.4743000000001</v>
      </c>
      <c r="D46" s="5">
        <f t="shared" si="2"/>
        <v>0.21637911687670613</v>
      </c>
      <c r="E46" s="34">
        <v>164.74</v>
      </c>
      <c r="F46" s="5"/>
      <c r="G46" s="5">
        <f t="shared" si="3"/>
        <v>319179.51618200005</v>
      </c>
    </row>
    <row r="47" spans="1:7" x14ac:dyDescent="0.25">
      <c r="A47" s="15">
        <v>24</v>
      </c>
      <c r="B47" s="17" t="s">
        <v>66</v>
      </c>
      <c r="C47" s="5">
        <v>0</v>
      </c>
      <c r="D47" s="5">
        <f t="shared" si="2"/>
        <v>0</v>
      </c>
      <c r="E47" s="34"/>
      <c r="F47" s="5"/>
      <c r="G47" s="5">
        <f t="shared" si="3"/>
        <v>0</v>
      </c>
    </row>
    <row r="48" spans="1:7" s="1" customFormat="1" x14ac:dyDescent="0.25">
      <c r="A48" s="15">
        <v>25</v>
      </c>
      <c r="B48" s="17" t="s">
        <v>88</v>
      </c>
      <c r="C48" s="5">
        <v>4331.3558999999996</v>
      </c>
      <c r="D48" s="5">
        <f t="shared" si="2"/>
        <v>0.48373026910380718</v>
      </c>
      <c r="E48" s="34"/>
      <c r="F48" s="5"/>
      <c r="G48" s="5">
        <f t="shared" si="3"/>
        <v>0</v>
      </c>
    </row>
    <row r="49" spans="1:7" ht="15.75" x14ac:dyDescent="0.25">
      <c r="A49" s="7"/>
      <c r="B49" s="8" t="s">
        <v>55</v>
      </c>
      <c r="C49" s="9">
        <v>895407.25</v>
      </c>
      <c r="D49" s="9">
        <v>100</v>
      </c>
      <c r="E49" s="34"/>
      <c r="F49" s="9"/>
      <c r="G49" s="12">
        <f>SUM(G5:G48)</f>
        <v>14005001.215580331</v>
      </c>
    </row>
    <row r="50" spans="1:7" x14ac:dyDescent="0.25">
      <c r="A50" s="1"/>
      <c r="B50" s="1"/>
      <c r="C50" s="1"/>
      <c r="D50" s="1"/>
      <c r="F50" s="1"/>
      <c r="G50" s="1"/>
    </row>
    <row r="51" spans="1:7" x14ac:dyDescent="0.25">
      <c r="A51" s="1"/>
      <c r="B51" s="1"/>
      <c r="C51" s="1"/>
      <c r="D51" s="1"/>
      <c r="F51" s="1"/>
      <c r="G51" s="1"/>
    </row>
    <row r="52" spans="1:7" x14ac:dyDescent="0.25">
      <c r="A52" s="1"/>
      <c r="B52" s="1"/>
      <c r="C52" s="1"/>
      <c r="D52" s="1"/>
      <c r="F52" s="1"/>
      <c r="G52" s="1"/>
    </row>
    <row r="53" spans="1:7" x14ac:dyDescent="0.25">
      <c r="A53" s="1"/>
      <c r="B53" s="19" t="s">
        <v>67</v>
      </c>
      <c r="C53" s="1"/>
      <c r="D53" s="1"/>
    </row>
    <row r="54" spans="1:7" x14ac:dyDescent="0.25">
      <c r="A54" s="1"/>
      <c r="B54" s="20" t="s">
        <v>73</v>
      </c>
      <c r="C54" s="1"/>
      <c r="D54" s="1"/>
    </row>
    <row r="55" spans="1:7" x14ac:dyDescent="0.25">
      <c r="A55" s="1"/>
      <c r="B55" s="20" t="s">
        <v>74</v>
      </c>
      <c r="C55" s="1"/>
      <c r="D55" s="1"/>
    </row>
    <row r="56" spans="1:7" x14ac:dyDescent="0.25">
      <c r="A56" s="1"/>
      <c r="B56" s="20" t="s">
        <v>75</v>
      </c>
      <c r="C56" s="1"/>
      <c r="D56" s="1"/>
    </row>
    <row r="57" spans="1:7" x14ac:dyDescent="0.25">
      <c r="A57" s="1"/>
      <c r="B57" s="20" t="s">
        <v>76</v>
      </c>
      <c r="C57" s="1"/>
      <c r="D57" s="1"/>
    </row>
    <row r="58" spans="1:7" x14ac:dyDescent="0.25">
      <c r="A58" s="1"/>
      <c r="B58" s="20" t="s">
        <v>68</v>
      </c>
      <c r="C58" s="1"/>
      <c r="D58" s="1"/>
    </row>
    <row r="59" spans="1:7" x14ac:dyDescent="0.25">
      <c r="A59" s="1"/>
      <c r="B59" s="20" t="s">
        <v>77</v>
      </c>
      <c r="C59" s="1"/>
      <c r="D59" s="1"/>
    </row>
    <row r="60" spans="1:7" x14ac:dyDescent="0.25">
      <c r="A60" s="1"/>
      <c r="B60" s="20" t="s">
        <v>69</v>
      </c>
      <c r="C60" s="1"/>
      <c r="D60" s="1"/>
    </row>
    <row r="61" spans="1:7" x14ac:dyDescent="0.25">
      <c r="A61" s="1"/>
      <c r="B61" s="20" t="s">
        <v>70</v>
      </c>
      <c r="C61" s="1"/>
      <c r="D61" s="1"/>
    </row>
    <row r="62" spans="1:7" x14ac:dyDescent="0.25">
      <c r="A62" s="1"/>
      <c r="B62" s="21" t="s">
        <v>78</v>
      </c>
      <c r="C62" s="1"/>
      <c r="D62" s="1"/>
    </row>
    <row r="63" spans="1:7" x14ac:dyDescent="0.25">
      <c r="A63" s="1"/>
      <c r="B63" s="1"/>
      <c r="C63" s="1"/>
      <c r="D63" s="1"/>
    </row>
    <row r="64" spans="1:7" x14ac:dyDescent="0.25">
      <c r="A64" s="1"/>
      <c r="B64" s="1"/>
      <c r="C64" s="1"/>
      <c r="D64" s="1"/>
    </row>
    <row r="65" spans="1:7" x14ac:dyDescent="0.25">
      <c r="A65" s="1"/>
      <c r="B65" s="19" t="s">
        <v>67</v>
      </c>
      <c r="C65" s="1"/>
      <c r="D65" s="1"/>
    </row>
    <row r="66" spans="1:7" x14ac:dyDescent="0.25">
      <c r="A66" s="1"/>
      <c r="B66" s="20" t="s">
        <v>79</v>
      </c>
      <c r="C66" s="1"/>
      <c r="D66" s="1"/>
    </row>
    <row r="67" spans="1:7" x14ac:dyDescent="0.25">
      <c r="A67" s="1"/>
      <c r="B67" s="20" t="s">
        <v>80</v>
      </c>
      <c r="C67" s="1"/>
      <c r="D67" s="1"/>
      <c r="F67" s="1"/>
      <c r="G67" s="1"/>
    </row>
    <row r="68" spans="1:7" x14ac:dyDescent="0.25">
      <c r="A68" s="1"/>
      <c r="B68" s="20" t="s">
        <v>81</v>
      </c>
      <c r="C68" s="1"/>
      <c r="D68" s="1"/>
      <c r="F68" s="1"/>
      <c r="G68" s="1"/>
    </row>
    <row r="69" spans="1:7" x14ac:dyDescent="0.25">
      <c r="A69" s="1"/>
      <c r="B69" s="20" t="s">
        <v>82</v>
      </c>
      <c r="C69" s="1"/>
      <c r="D69" s="1"/>
      <c r="F69" s="1"/>
      <c r="G69" s="1"/>
    </row>
    <row r="70" spans="1:7" x14ac:dyDescent="0.25">
      <c r="B70" s="20" t="s">
        <v>68</v>
      </c>
    </row>
    <row r="71" spans="1:7" x14ac:dyDescent="0.25">
      <c r="B71" s="20" t="s">
        <v>83</v>
      </c>
    </row>
    <row r="72" spans="1:7" x14ac:dyDescent="0.25">
      <c r="B72" s="20" t="s">
        <v>69</v>
      </c>
    </row>
    <row r="73" spans="1:7" x14ac:dyDescent="0.25">
      <c r="B73" s="20" t="s">
        <v>70</v>
      </c>
    </row>
    <row r="74" spans="1:7" x14ac:dyDescent="0.25">
      <c r="B74" s="21" t="s">
        <v>71</v>
      </c>
    </row>
    <row r="77" spans="1:7" x14ac:dyDescent="0.25">
      <c r="B77" s="19" t="s">
        <v>67</v>
      </c>
    </row>
    <row r="78" spans="1:7" x14ac:dyDescent="0.25">
      <c r="B78" s="20" t="s">
        <v>84</v>
      </c>
    </row>
    <row r="79" spans="1:7" x14ac:dyDescent="0.25">
      <c r="B79" s="20" t="s">
        <v>85</v>
      </c>
    </row>
    <row r="80" spans="1:7" x14ac:dyDescent="0.25">
      <c r="B80" s="20" t="s">
        <v>81</v>
      </c>
    </row>
    <row r="81" spans="2:2" x14ac:dyDescent="0.25">
      <c r="B81" s="20" t="s">
        <v>86</v>
      </c>
    </row>
    <row r="82" spans="2:2" x14ac:dyDescent="0.25">
      <c r="B82" s="20" t="s">
        <v>68</v>
      </c>
    </row>
    <row r="83" spans="2:2" x14ac:dyDescent="0.25">
      <c r="B83" s="20" t="s">
        <v>83</v>
      </c>
    </row>
    <row r="84" spans="2:2" x14ac:dyDescent="0.25">
      <c r="B84" s="20" t="s">
        <v>69</v>
      </c>
    </row>
    <row r="85" spans="2:2" x14ac:dyDescent="0.25">
      <c r="B85" s="20" t="s">
        <v>70</v>
      </c>
    </row>
    <row r="86" spans="2:2" x14ac:dyDescent="0.25">
      <c r="B86" s="21" t="s">
        <v>87</v>
      </c>
    </row>
  </sheetData>
  <mergeCells count="6">
    <mergeCell ref="M6:N6"/>
    <mergeCell ref="A1:G2"/>
    <mergeCell ref="C10:D10"/>
    <mergeCell ref="C22:D22"/>
    <mergeCell ref="C36:D36"/>
    <mergeCell ref="I6:K6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QUADRO PARA LAYOUT</vt:lpstr>
      <vt:lpstr>QUADRO COMPLETO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Arborea Ambiental</dc:creator>
  <cp:lastModifiedBy>Paulo Sergio Garcia de Oliveira</cp:lastModifiedBy>
  <dcterms:created xsi:type="dcterms:W3CDTF">2020-07-13T17:51:27Z</dcterms:created>
  <dcterms:modified xsi:type="dcterms:W3CDTF">2020-07-23T19:50:19Z</dcterms:modified>
</cp:coreProperties>
</file>