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260" windowHeight="8145" tabRatio="500" firstSheet="2" activeTab="6"/>
  </bookViews>
  <sheets>
    <sheet name="DEO" sheetId="1" r:id="rId1"/>
    <sheet name="FUNÇAO" sheetId="73" r:id="rId2"/>
    <sheet name="RCL " sheetId="76" r:id="rId3"/>
    <sheet name="DRNP" sheetId="72" r:id="rId4"/>
    <sheet name="DRDP " sheetId="77" r:id="rId5"/>
    <sheet name="DRP" sheetId="19" r:id="rId6"/>
    <sheet name="DPPP" sheetId="68" r:id="rId7"/>
  </sheets>
  <definedNames>
    <definedName name="_xlnm.Print_Area" localSheetId="0">DEO!$A$1:$F$88</definedName>
    <definedName name="_xlnm.Print_Area" localSheetId="3">DRNP!$A$1:$G$134</definedName>
    <definedName name="_xlnm.Print_Area" localSheetId="5">DRP!$A$1:$M$24</definedName>
    <definedName name="_xlnm.Print_Area" localSheetId="2">'RCL '!$A$1:$N$43</definedName>
    <definedName name="Excel_BuiltIn_Print_Area" localSheetId="0">DEO!$A$1:$F$88</definedName>
    <definedName name="K">NA()</definedName>
    <definedName name="_xlnm.Print_Area" localSheetId="4">'DRDP '!$A$1:$E$129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<sst xmlns="http://schemas.openxmlformats.org/spreadsheetml/2006/main" count="737" uniqueCount="504">
  <si>
    <t>MUNICÍPIO: CAMPINAS/SP - PODER EXECUTIVO - CNPJ 51.885.242.0001-40</t>
  </si>
  <si>
    <t>4º BIMESTRE DE 2025 - RREO (LRF, art. 52,  alineas "a" e "b" do inciso I e  II , alíneas "a" e "b" do inciso II)  5</t>
  </si>
  <si>
    <t>BALANÇO ORÇAMENTÁRIO</t>
  </si>
  <si>
    <t>RECEITAS</t>
  </si>
  <si>
    <t>PREVISÃO</t>
  </si>
  <si>
    <t>REALIZADAS</t>
  </si>
  <si>
    <t>SALDO A</t>
  </si>
  <si>
    <t>CATEGORIA ECONÔMICA/FONTES</t>
  </si>
  <si>
    <t>INICIAL</t>
  </si>
  <si>
    <t>ATUALIZADA</t>
  </si>
  <si>
    <t>NO BIMESTRE</t>
  </si>
  <si>
    <t>ATÉ O BIMESTRE</t>
  </si>
  <si>
    <t>REALIZAR</t>
  </si>
  <si>
    <t>I - RECEITAS CORRENTES (EXCETO INTRAORÇAMENTÁRIA)</t>
  </si>
  <si>
    <t xml:space="preserve">   IMPOSTOS, TAXAS E CONT. DE MELHORIA </t>
  </si>
  <si>
    <t xml:space="preserve">        Impostos </t>
  </si>
  <si>
    <t xml:space="preserve">        Taxas </t>
  </si>
  <si>
    <t xml:space="preserve">   RECEITA DE CONTRIBUIÇÕES </t>
  </si>
  <si>
    <t xml:space="preserve">        Contribuições Sociais </t>
  </si>
  <si>
    <t xml:space="preserve">        Contribuição para o Custeio do Serviço de Iluminação Pública</t>
  </si>
  <si>
    <t xml:space="preserve">   RECEITA PATRIMONIAL </t>
  </si>
  <si>
    <t xml:space="preserve">       Exploração do Patrimônio Imobiliário do Estado </t>
  </si>
  <si>
    <t xml:space="preserve">       VALORES MOBILIÁRIOS</t>
  </si>
  <si>
    <t xml:space="preserve">          Juros e Correções Monetárias</t>
  </si>
  <si>
    <t xml:space="preserve">          Dividendos</t>
  </si>
  <si>
    <t xml:space="preserve">       Cessão de direitos</t>
  </si>
  <si>
    <t xml:space="preserve">   RECEITA DE SERVIÇOS </t>
  </si>
  <si>
    <t xml:space="preserve">        Serviços  Administrativos e Comerciais Gerais</t>
  </si>
  <si>
    <t xml:space="preserve">        Serviços e Atividades Financeiras</t>
  </si>
  <si>
    <t xml:space="preserve">       Outros Serviços </t>
  </si>
  <si>
    <t xml:space="preserve">  TRANSFERÊNCIAS CORRENTES </t>
  </si>
  <si>
    <t xml:space="preserve">      Transferências da União e de suas Entidades </t>
  </si>
  <si>
    <t xml:space="preserve">     Transferências: Estados/Distrito Federal e  Entid</t>
  </si>
  <si>
    <t xml:space="preserve">      Transferências de Instituições Privadas </t>
  </si>
  <si>
    <t xml:space="preserve">      Transferências de Outras Instituições Públicas </t>
  </si>
  <si>
    <t xml:space="preserve">   OUTRAS RECEITAS CORRENTES</t>
  </si>
  <si>
    <t xml:space="preserve">      Multas Administrativas, Contratuais e Judiciais </t>
  </si>
  <si>
    <t xml:space="preserve">      Indenizações, Restituições e Ressarcimentos </t>
  </si>
  <si>
    <t xml:space="preserve">      Bens, Direitos e Valores Incorporados ao Patrim </t>
  </si>
  <si>
    <t xml:space="preserve">      Demais Receitas Correntes </t>
  </si>
  <si>
    <t xml:space="preserve">   II -  RECEITAS DE CAPITAL </t>
  </si>
  <si>
    <t xml:space="preserve"> OPERAÇÕES DE CRÉDITO</t>
  </si>
  <si>
    <t xml:space="preserve">    Operações de Crédito - Mercado Interno</t>
  </si>
  <si>
    <t xml:space="preserve"> ALIENAÇÃO DE BENS </t>
  </si>
  <si>
    <t xml:space="preserve">    Alienação de Bens Móveis </t>
  </si>
  <si>
    <t xml:space="preserve">    Alienação de Bens Imóveis </t>
  </si>
  <si>
    <t xml:space="preserve"> AMORTIZAÇÕES DE EMPRÉSTIMOS</t>
  </si>
  <si>
    <t xml:space="preserve"> TRANSFERÊNCIAS DE CAPITAL </t>
  </si>
  <si>
    <t xml:space="preserve">     Transferências da União e de suas Entidades </t>
  </si>
  <si>
    <t xml:space="preserve">     Demais Transferências de Capital </t>
  </si>
  <si>
    <t xml:space="preserve">  OUTRAS RECEITAS DE CAPITAL </t>
  </si>
  <si>
    <t xml:space="preserve">     Integralização do Capital Social </t>
  </si>
  <si>
    <t xml:space="preserve">     Demais Receitas de Capital </t>
  </si>
  <si>
    <t xml:space="preserve">  III = RECEITAS (INTRA-ORÇAMENTÁRIAS) = 700000+800000</t>
  </si>
  <si>
    <t xml:space="preserve">   SUBTOTAL DAS RECEITAS = I+II+III</t>
  </si>
  <si>
    <t xml:space="preserve">  IV - OPERAÇÕES DE CRÉDITO - REFINANCIAMENTO</t>
  </si>
  <si>
    <t xml:space="preserve">   SUBTOTAL COM REFINANCIAMENTO = </t>
  </si>
  <si>
    <t xml:space="preserve">     DÉFICIT</t>
  </si>
  <si>
    <t xml:space="preserve">    TOTAL </t>
  </si>
  <si>
    <t xml:space="preserve"> Superávit Financeiro  p/créditos Adicionais  522130100</t>
  </si>
  <si>
    <t>DOTAÇÃO</t>
  </si>
  <si>
    <t>DESPESAS</t>
  </si>
  <si>
    <t>ATUAL</t>
  </si>
  <si>
    <t>EMPENHADA</t>
  </si>
  <si>
    <t>LIQUIDADA</t>
  </si>
  <si>
    <t>PAGA</t>
  </si>
  <si>
    <t>I - DESPESAS (EXCETO INTRA-ORÇAMENTÁRIAS)</t>
  </si>
  <si>
    <t xml:space="preserve">       DESPESAS CORRENTES</t>
  </si>
  <si>
    <t xml:space="preserve">          Pessoal e Encargos Sociais</t>
  </si>
  <si>
    <t xml:space="preserve">          Juros e Encargos</t>
  </si>
  <si>
    <t xml:space="preserve">          Outras Despesas</t>
  </si>
  <si>
    <t xml:space="preserve">        DESPESAS DE CAPITAL</t>
  </si>
  <si>
    <t xml:space="preserve">          Investimentos</t>
  </si>
  <si>
    <t xml:space="preserve">          Inversões Financeiras</t>
  </si>
  <si>
    <t xml:space="preserve">          Amortização da Dívida</t>
  </si>
  <si>
    <t xml:space="preserve">    RESERVA DE CONTINGÊNCIA</t>
  </si>
  <si>
    <t xml:space="preserve">  II - DESPESAS (INTRAORÇAMENTÁRIAS)</t>
  </si>
  <si>
    <t xml:space="preserve">         DESPESAS CORRENTES</t>
  </si>
  <si>
    <t xml:space="preserve">         DESPESAS DE CAPITAL</t>
  </si>
  <si>
    <t xml:space="preserve">  III - AMORTIZAÇÃO DA DÍVIDA/REFINANCIAM.</t>
  </si>
  <si>
    <t xml:space="preserve">  IV - SUBTOTAL COM REFINANCIAMENTO</t>
  </si>
  <si>
    <t xml:space="preserve">    SUPERÁVIT = </t>
  </si>
  <si>
    <t xml:space="preserve">  IV - TOTAL COM SUPERÁVIT =</t>
  </si>
  <si>
    <t xml:space="preserve">  RESERVA DO RPPS </t>
  </si>
  <si>
    <t xml:space="preserve"> TOTAL COM A RESERVA DO RPPS =</t>
  </si>
  <si>
    <t>DÁRIO SAADI</t>
  </si>
  <si>
    <t>AURÍLIO SÉRGIO COSTA CAIADO</t>
  </si>
  <si>
    <t>Prefeito Municipal</t>
  </si>
  <si>
    <t xml:space="preserve">Secretário Municipal de Finanças </t>
  </si>
  <si>
    <t>JOÃO CARLOS RIBEIRO DA SILVA</t>
  </si>
  <si>
    <t>Prof. ALBERTO ALVES DA FONSECA</t>
  </si>
  <si>
    <t>Diretor do DECOR - CRC 160065/3</t>
  </si>
  <si>
    <t>Secretário Municipal de Gestão e Controle/Resp p/Controle Interno</t>
  </si>
  <si>
    <t>4º BIMESTRE DE 2025 - RREO - DEMONSTRATIVO DA EXECUÇÃO DAS DESPESAS POR FUNÇÃO (Artigo  53, Inciso II, alínea “c” da LC. 101/00)</t>
  </si>
  <si>
    <t>Códigos/Despesas</t>
  </si>
  <si>
    <t>Dotação Anual</t>
  </si>
  <si>
    <t>EMPENHADO</t>
  </si>
  <si>
    <t>LIQUIDADO</t>
  </si>
  <si>
    <t>SALDO</t>
  </si>
  <si>
    <t>FUNÇÃO/SUBFUNÇÃO</t>
  </si>
  <si>
    <t>A LIQUIDAR</t>
  </si>
  <si>
    <t>DESPESAS (EXCETO INTRA-ORÇAMENTÁRIAS) (I)</t>
  </si>
  <si>
    <t>1 -</t>
  </si>
  <si>
    <t xml:space="preserve">    LEGISLATIVA</t>
  </si>
  <si>
    <t>Ação Legislativa</t>
  </si>
  <si>
    <t>4 -</t>
  </si>
  <si>
    <t xml:space="preserve">    ADMINISTRAÇÃO</t>
  </si>
  <si>
    <t>Planejamento e Orçamento</t>
  </si>
  <si>
    <t>Administração Geral</t>
  </si>
  <si>
    <t>Administração Financeira</t>
  </si>
  <si>
    <t>Controle Interno</t>
  </si>
  <si>
    <t>Tecnologia da Informação</t>
  </si>
  <si>
    <t>Formação de Recursos Humanos</t>
  </si>
  <si>
    <t>Administração de Receitas</t>
  </si>
  <si>
    <t>Comunicação Social</t>
  </si>
  <si>
    <t>Demais Subfunções</t>
  </si>
  <si>
    <t>6 -</t>
  </si>
  <si>
    <t xml:space="preserve">    SEGURANÇA PÚBLICA</t>
  </si>
  <si>
    <t>7 -</t>
  </si>
  <si>
    <t xml:space="preserve">    RELAÇÕES EXTERIORES</t>
  </si>
  <si>
    <t>Cooperação Internacional</t>
  </si>
  <si>
    <t>8 -</t>
  </si>
  <si>
    <t xml:space="preserve">    ASSISTÊNCIA SOCIAL</t>
  </si>
  <si>
    <t>Assistência ao Idoso</t>
  </si>
  <si>
    <t>Assistência ao Portador de Deficiência</t>
  </si>
  <si>
    <t>Assistência à Criança e ao Adolescente</t>
  </si>
  <si>
    <t>Assistência Comunitária</t>
  </si>
  <si>
    <t>Proteção e Benefícios ao Tabalhador</t>
  </si>
  <si>
    <t>9 -</t>
  </si>
  <si>
    <t xml:space="preserve">    PREVIDÊNCIA SOCIAL</t>
  </si>
  <si>
    <t>Previdência do Regime Estatutário</t>
  </si>
  <si>
    <t>10 -</t>
  </si>
  <si>
    <t xml:space="preserve">    SAÚDE</t>
  </si>
  <si>
    <t>Atenção Básica</t>
  </si>
  <si>
    <t>Assistência Hospitalar e Ambulatorial</t>
  </si>
  <si>
    <t>Vigilância Epidemiológica</t>
  </si>
  <si>
    <t>11 -</t>
  </si>
  <si>
    <t xml:space="preserve">    TRABALHO</t>
  </si>
  <si>
    <t>Fomento ao Trabalho</t>
  </si>
  <si>
    <t>12 -</t>
  </si>
  <si>
    <t xml:space="preserve">    EDUCAÇÃO</t>
  </si>
  <si>
    <t>Alimento e Nutrição</t>
  </si>
  <si>
    <t>Ensino Fundamental</t>
  </si>
  <si>
    <t>Ensino Médio</t>
  </si>
  <si>
    <t>Ensino Profissional</t>
  </si>
  <si>
    <t>Educação Infantil</t>
  </si>
  <si>
    <t>Educação de Jovens</t>
  </si>
  <si>
    <t>Educação Especial</t>
  </si>
  <si>
    <t>13 -</t>
  </si>
  <si>
    <t xml:space="preserve">    CULTURA</t>
  </si>
  <si>
    <t>Difusão Cultural</t>
  </si>
  <si>
    <t>14 -</t>
  </si>
  <si>
    <t xml:space="preserve">    DIREITOS DA CIDADANIA</t>
  </si>
  <si>
    <t>Direitos Individuais, Coletivos e Difusos</t>
  </si>
  <si>
    <t>15 -</t>
  </si>
  <si>
    <t xml:space="preserve">    URBANISMO</t>
  </si>
  <si>
    <t>Infra-Estrutura Urbana</t>
  </si>
  <si>
    <t>Serviços Urbanos</t>
  </si>
  <si>
    <t>16 -</t>
  </si>
  <si>
    <t xml:space="preserve">    HABITAÇÃO</t>
  </si>
  <si>
    <t>Habitação Urbana</t>
  </si>
  <si>
    <t>18 -</t>
  </si>
  <si>
    <t xml:space="preserve">    GESTÃO AMBIENTAL</t>
  </si>
  <si>
    <t>Preservação e Conservação Ambiental</t>
  </si>
  <si>
    <t>19 -</t>
  </si>
  <si>
    <t xml:space="preserve">    CIÊNCIA E TECNOLOGIA</t>
  </si>
  <si>
    <t>Difusão do Conhecimento Científico e Tecnológico</t>
  </si>
  <si>
    <t>20 -</t>
  </si>
  <si>
    <t xml:space="preserve">    AGRICULTURA</t>
  </si>
  <si>
    <t>Extensão Rural</t>
  </si>
  <si>
    <t>23 -</t>
  </si>
  <si>
    <t xml:space="preserve">    COMÉRCIO E SERVIÇOS</t>
  </si>
  <si>
    <t>Comercialização</t>
  </si>
  <si>
    <t xml:space="preserve">26 - </t>
  </si>
  <si>
    <t xml:space="preserve">    TRANSPORTE</t>
  </si>
  <si>
    <t>Transportes Coletivos Urbanos</t>
  </si>
  <si>
    <t>27 -</t>
  </si>
  <si>
    <t xml:space="preserve">    DESPORTO E LAZER</t>
  </si>
  <si>
    <t>Desporto de Rendimento</t>
  </si>
  <si>
    <t>Desporto Comunitário</t>
  </si>
  <si>
    <t>28 -</t>
  </si>
  <si>
    <t xml:space="preserve">    ENCARGOS ESPECIAIS</t>
  </si>
  <si>
    <t>Refinanciamento da Dívida Interna</t>
  </si>
  <si>
    <t>Serviço da Dívida Interna</t>
  </si>
  <si>
    <t>Outros Encargos Especiais</t>
  </si>
  <si>
    <t>TOTAL DA RESERVA DE CONTINGÊNCIA</t>
  </si>
  <si>
    <t xml:space="preserve">  RESERVA DE CONTINGÊNCIA GERAL</t>
  </si>
  <si>
    <t>DESPESAS (INTRA-ORÇAMENTÁRIAS) (II)</t>
  </si>
  <si>
    <t>TOTAL (III) = (I + II)</t>
  </si>
  <si>
    <t>Educação de Jovens e Adultos</t>
  </si>
  <si>
    <t>Transferências</t>
  </si>
  <si>
    <t>DEMONSTRATIVO DA RECEITA CORRENTE LÍQUIDA - (LRF, Art. 53 ,§ I, inciso IV, art. 20)</t>
  </si>
  <si>
    <t>PERÍODO DE REFERÊNCIA: Set/2024 a Ago/2025</t>
  </si>
  <si>
    <t>RECEITAS CORRENTES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</si>
  <si>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</si>
  <si>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</si>
  <si>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</si>
  <si>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</si>
  <si>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</si>
  <si>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</si>
  <si>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</si>
  <si>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</si>
  <si>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</si>
  <si>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</si>
  <si>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</si>
  <si>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</si>
  <si>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TOTAL</t>
  </si>
  <si>
    <t xml:space="preserve">   Impostos, Taxas e Com. Melhoria </t>
  </si>
  <si>
    <t xml:space="preserve">     IPTU </t>
  </si>
  <si>
    <t xml:space="preserve">     ISS </t>
  </si>
  <si>
    <t xml:space="preserve">     ITBI </t>
  </si>
  <si>
    <t xml:space="preserve">     IRRF</t>
  </si>
  <si>
    <t xml:space="preserve">     Outros , Taxas e ContMelhoria </t>
  </si>
  <si>
    <t xml:space="preserve">   Receita de Contribuições. </t>
  </si>
  <si>
    <t xml:space="preserve">   Receita Patrimonial </t>
  </si>
  <si>
    <t xml:space="preserve">     Rendimentos de Aplicação Financeira </t>
  </si>
  <si>
    <t xml:space="preserve">     Outras Receitas Patrimoniais </t>
  </si>
  <si>
    <t xml:space="preserve">    Receita de Serviços </t>
  </si>
  <si>
    <t xml:space="preserve">    Transferências Correntes</t>
  </si>
  <si>
    <t xml:space="preserve">        Cota-Parte do FPM </t>
  </si>
  <si>
    <t xml:space="preserve">        Cota-Parte do ICMS </t>
  </si>
  <si>
    <t xml:space="preserve">        Cota-Parte do IPVA </t>
  </si>
  <si>
    <t xml:space="preserve">        Cota-Parte do ITR</t>
  </si>
  <si>
    <t xml:space="preserve">        Transfer. Da LC 61/1989</t>
  </si>
  <si>
    <t xml:space="preserve">        Transferências do FUNDEB</t>
  </si>
  <si>
    <t xml:space="preserve">        Outras Transferências Correntes </t>
  </si>
  <si>
    <t xml:space="preserve">    Outras Receitas Correntes </t>
  </si>
  <si>
    <t xml:space="preserve">  DEDUÇÕES (II) = </t>
  </si>
  <si>
    <t xml:space="preserve">  Contribuição Plano Seg. Social Servidor</t>
  </si>
  <si>
    <t xml:space="preserve">  Compensação Financeira entre Regimes </t>
  </si>
  <si>
    <t xml:space="preserve">  Rendimentos/Aplicações de Rec Previd.</t>
  </si>
  <si>
    <t xml:space="preserve">  Dedução do FUNDEB</t>
  </si>
  <si>
    <t xml:space="preserve">RCL (III) (I - II) = </t>
  </si>
  <si>
    <t xml:space="preserve">   (-) Transferências obrigatórias da União relativas às emendas individuais (art. 166-A, § 1º, da CF) (IV) </t>
  </si>
  <si>
    <t xml:space="preserve">   RCL AJUSTADA P/CÁLCULO DOS LIMITES DE ENDIVIDAMENTO (V) = (III - IV) </t>
  </si>
  <si>
    <t xml:space="preserve">   (-) Transferências obrigatórias da União relativas às emendas de bancada (art. 166, § 16, da CF)  (VI)</t>
  </si>
  <si>
    <t xml:space="preserve">  (-) Transferências da União relativas a remuneração dos ACSs
   e ACE (CF, art. 198, §11) (VII) 04.04.99.04.07 8720 6212 171350.11.01 e 1713.50.31.00 = 313</t>
  </si>
  <si>
    <t xml:space="preserve">  (-) Outras Deduções Constitucionais ou Legais (VIII) </t>
  </si>
  <si>
    <t xml:space="preserve">    RCL AJUSTADA P/CÁLCULO DOS LIMITES DA DESPESA COM PESSOAL (IX = (V - VI-VII-VIII) </t>
  </si>
  <si>
    <t>Artigo 167-A da Constituição Federal</t>
  </si>
  <si>
    <t>Percentual</t>
  </si>
  <si>
    <t xml:space="preserve">Receitas Correntes s/Intraorçamentaria </t>
  </si>
  <si>
    <t>Despesas Correntes Liquidadas s/Intraorçam.</t>
  </si>
  <si>
    <t>04.04.99.04.07 8720  6212  171350.11.01</t>
  </si>
  <si>
    <t>RREO = DEMONSTRATIVO DOS RESULTADOS PRIMÁRIO E NOMINAL = 4º BIM/2025 - Anexo 6 (LRF, Art. 53, inciso III)</t>
  </si>
  <si>
    <t>RECEITAS PRIMÁRIAS</t>
  </si>
  <si>
    <t>PREVISÃO ATUALIZADA</t>
  </si>
  <si>
    <r>
      <rPr>
        <sz val="11"/>
        <rFont val="Times New Roman"/>
        <charset val="134"/>
      </rPr>
      <t>RECEITAS REALIZADAS ATÉ O BIMESTRE</t>
    </r>
    <r>
      <rPr>
        <sz val="10"/>
        <rFont val="Times New Roman"/>
        <charset val="134"/>
      </rPr>
      <t xml:space="preserve"> (a)</t>
    </r>
  </si>
  <si>
    <t>RECEITAS CORRENTES (EXCETO FONTES RPPS) (I)</t>
  </si>
  <si>
    <t xml:space="preserve">    Impostos, Taxas e Contribuições de Melhoria</t>
  </si>
  <si>
    <t>IPTU</t>
  </si>
  <si>
    <t>ISS</t>
  </si>
  <si>
    <t>ITBI</t>
  </si>
  <si>
    <t>IRRF</t>
  </si>
  <si>
    <t>Outros Impostos, Taxas e Contribuições de Melhoria</t>
  </si>
  <si>
    <t xml:space="preserve">    Contribuições</t>
  </si>
  <si>
    <t xml:space="preserve">    Receita Patrimonial </t>
  </si>
  <si>
    <t xml:space="preserve">        Aplicações Financeiras (II)</t>
  </si>
  <si>
    <t xml:space="preserve">        Outras Receitas Patrimoniais</t>
  </si>
  <si>
    <t>Cota-Parte do FPM</t>
  </si>
  <si>
    <t>Cota-Parte do ICMS</t>
  </si>
  <si>
    <t>Cota-Parte do IPVA</t>
  </si>
  <si>
    <t>Cota-Parte do ITR</t>
  </si>
  <si>
    <t>Transferências da LC 61/1989</t>
  </si>
  <si>
    <t>Transferências do FUNDEB</t>
  </si>
  <si>
    <t>Outras Transferências Correntes +77</t>
  </si>
  <si>
    <t xml:space="preserve">    Demais Receitas Correntes</t>
  </si>
  <si>
    <t xml:space="preserve">        Outras Receitas Financeiras (III)</t>
  </si>
  <si>
    <t xml:space="preserve">        Receitas Correntes Restantes = (16 + 19+ 76+79)</t>
  </si>
  <si>
    <r>
      <rPr>
        <sz val="11"/>
        <rFont val="Times New Roman"/>
        <charset val="134"/>
      </rPr>
      <t>RECEITAS PRIMÁRIAS CORRENTES</t>
    </r>
    <r>
      <rPr>
        <sz val="9"/>
        <rFont val="Times New Roman"/>
        <charset val="134"/>
      </rPr>
      <t xml:space="preserve"> (EXCETO FONTES RPPS) (IV) = [I - (II + III)]</t>
    </r>
  </si>
  <si>
    <t>RECEITAS PRIMÁRIAS CORRENTES (COM FONTES RPPS)=(V)   (-7799)</t>
  </si>
  <si>
    <t>RECEITAS NÃO PRIMÁRIAS CORRENTES (COM FONTES RPPS) (VI)</t>
  </si>
  <si>
    <t>RECEITAS DE CAPITAL (EXCETO FONTES RPPS) (VII)</t>
  </si>
  <si>
    <t xml:space="preserve">    Operações de Crédito (VIII)</t>
  </si>
  <si>
    <t xml:space="preserve">    Amortização de Empréstimos (IX)</t>
  </si>
  <si>
    <t xml:space="preserve">    Alienação de Bens</t>
  </si>
  <si>
    <t xml:space="preserve">         Receitas de Alienação de Investimentos Temporários (X)</t>
  </si>
  <si>
    <t xml:space="preserve">         Receitas de Alienação de Investimentos Permanentes (XI)</t>
  </si>
  <si>
    <t xml:space="preserve">        Outras Alienações de Bens</t>
  </si>
  <si>
    <t xml:space="preserve">    Transferências de Capital</t>
  </si>
  <si>
    <t xml:space="preserve">        Convênios</t>
  </si>
  <si>
    <t xml:space="preserve">        Outras Transferências de Capital</t>
  </si>
  <si>
    <t xml:space="preserve">    Outras Receitas de Capital</t>
  </si>
  <si>
    <t xml:space="preserve">        Outras Receitas de Capital Não Primárias (XII)</t>
  </si>
  <si>
    <t xml:space="preserve">        Outras Receitas de Capital Primárias = 8000</t>
  </si>
  <si>
    <r>
      <rPr>
        <sz val="11"/>
        <rFont val="Times New Roman"/>
        <charset val="134"/>
      </rPr>
      <t>RECEITAS PRIMÁRIAS DE CAPITAL</t>
    </r>
    <r>
      <rPr>
        <sz val="9"/>
        <rFont val="Times New Roman"/>
        <charset val="134"/>
      </rPr>
      <t xml:space="preserve"> (EXCETO FONTES RPPS) (XIII) = [VII - (VIII + IX + X + XI + XII)]</t>
    </r>
  </si>
  <si>
    <t>RECEITAS PRIMÁRIAS DE CAPITAL (COM FONTES RPPS) (XIV)</t>
  </si>
  <si>
    <t>RECEITAS NÃO PRIMÁRIAS DE CAPITAL (COM FONTES RPPS) (XV)</t>
  </si>
  <si>
    <t>RECEITA PRIMÁRIA TOTAL (XVI) = (IV + V + XIII + XIV)</t>
  </si>
  <si>
    <t>RECEITA PRIMÁRIA TOTAL (EXCETO FONTES RPPS) (XVII) = (IV + XIII)</t>
  </si>
  <si>
    <t>CALCULO ACIMA DA LINHA - DESPESAS PRIMÁRIAS</t>
  </si>
  <si>
    <t>DESPESAS EMPENHADAS</t>
  </si>
  <si>
    <t>DESPESAS LIQUIDADAS</t>
  </si>
  <si>
    <t>PAGO NO ANO (a)</t>
  </si>
  <si>
    <t>RPP PAGO (b)</t>
  </si>
  <si>
    <t>RPNP PAGO (c)</t>
  </si>
  <si>
    <t>DESPESAS PRIMÁRIAS</t>
  </si>
  <si>
    <t>DESPESAS CORRENTES (EXCETO FONTES RPPS) (XVIII)</t>
  </si>
  <si>
    <t xml:space="preserve">    Pessoal e Encargos Sociais</t>
  </si>
  <si>
    <t xml:space="preserve">    Juros e Encargos da Dívida (XIX)</t>
  </si>
  <si>
    <t xml:space="preserve">    Outras Despesas Correntes</t>
  </si>
  <si>
    <r>
      <rPr>
        <sz val="11"/>
        <rFont val="Times New Roman"/>
        <charset val="134"/>
      </rPr>
      <t xml:space="preserve">DESPESAS PRIMÁRIAS CORRENTES </t>
    </r>
    <r>
      <rPr>
        <sz val="9"/>
        <rFont val="Times New Roman"/>
        <charset val="134"/>
      </rPr>
      <t>(EXCETO FONTES RPPS) (XX) = (XVIII - XIX)</t>
    </r>
  </si>
  <si>
    <t>DESPESAS PRIMÁRIAS CORRENTES (COM FONTES RPPS) (XXI)</t>
  </si>
  <si>
    <t>DESPESAS NÃO PRIMÁRIAS CORRENTES (COM FONTES RPPS) (XXII)</t>
  </si>
  <si>
    <t>DESPESAS DE CAPITAL (EXCETO FONTES RPPS) (XXIII)</t>
  </si>
  <si>
    <t xml:space="preserve">    Investimentos</t>
  </si>
  <si>
    <t xml:space="preserve">    Inversões Financeiras</t>
  </si>
  <si>
    <t xml:space="preserve">        Concessão de Empréstimos e Financiamentos (XXIV)</t>
  </si>
  <si>
    <t xml:space="preserve">        Aquisição de Título de Capital já Integralizado (XXV)</t>
  </si>
  <si>
    <t xml:space="preserve">        Aquisição de Título de Crédito (XXVI)</t>
  </si>
  <si>
    <t xml:space="preserve">        Demais Inversões Financeiras</t>
  </si>
  <si>
    <t xml:space="preserve">    Amortização da Dívida (XXVII)</t>
  </si>
  <si>
    <r>
      <rPr>
        <sz val="11"/>
        <rFont val="Times New Roman"/>
        <charset val="134"/>
      </rPr>
      <t xml:space="preserve">DESPESAS PRIMÁRIAS DE CAPITAL </t>
    </r>
    <r>
      <rPr>
        <sz val="9"/>
        <rFont val="Times New Roman"/>
        <charset val="134"/>
      </rPr>
      <t>(EXCETO FONTES RPPS) (XXVIII) = [XXIII - (XXIV + XXV + XXVI + XXVII)]</t>
    </r>
  </si>
  <si>
    <t>RESERVA DE CONTINGÊNCIA (XXIX)</t>
  </si>
  <si>
    <t>DESPESAS PRIMÁRIAS DE CAPITAL (COM FONTES RPPS) (XXX)</t>
  </si>
  <si>
    <t>DESPESAS NÃO PRIMÁRIAS DE CAPITAL (COM FONTES RPPS) (XXXI)</t>
  </si>
  <si>
    <t>DESPESA PRIMÁRIA TOTAL (XXXII) = (XX + XXI + XXVIII + XXIX + XXX)</t>
  </si>
  <si>
    <r>
      <rPr>
        <sz val="11"/>
        <rFont val="Times New Roman"/>
        <charset val="134"/>
      </rPr>
      <t xml:space="preserve">DESPESA PRIMÁRIA TOTAL </t>
    </r>
    <r>
      <rPr>
        <sz val="9"/>
        <rFont val="Times New Roman"/>
        <charset val="134"/>
      </rPr>
      <t>(EXCETO FONTES RPPS) (XXXIII) = (XX + XXVIII + XXIX)</t>
    </r>
  </si>
  <si>
    <t>RESULTADO PRIMÁRIO (COM RPPS) - Acima da Linha (XXXIV) = [XVIa - (XXXIIa +XXXIIb + XXXIIc)]</t>
  </si>
  <si>
    <t>RESULTADO PRIMÁRIO (SEM RPPS) - Acima da Linha (XXXV) = [XVIIa - (XXXIIIa +XXXIIIb + XXXIIIc)]</t>
  </si>
  <si>
    <t>META FISCAL PARA O RESULTADO PRIMÁRIO</t>
  </si>
  <si>
    <t>Meta fixada no Anexo de Metas Fiscais da LDO para o exercício de referência</t>
  </si>
  <si>
    <t xml:space="preserve">Juros Nominais </t>
  </si>
  <si>
    <t xml:space="preserve"> 4435 + 44521 = Juros, Encargos e Variações Monetárias Ativos (Exceto RPPS) (XXXVI) </t>
  </si>
  <si>
    <t xml:space="preserve"> 34111+3431101 = Juros, Encargos e Variações Monetárias Passivos (Exceto RPPS) (XXXVII) </t>
  </si>
  <si>
    <t xml:space="preserve">Resultado Nominal - Acima da Linha </t>
  </si>
  <si>
    <t>Até o Bimestre</t>
  </si>
  <si>
    <t xml:space="preserve">VALOR </t>
  </si>
  <si>
    <t xml:space="preserve">  RESULTADO NOMINAL (SEM RPPS) - Acima da Linha (XXXVIII) = XXXV + (XXXVI -  XXXVII) </t>
  </si>
  <si>
    <t xml:space="preserve">Cálculo Abaixo da Linha - Resultado Nominal </t>
  </si>
  <si>
    <t xml:space="preserve">Saldo </t>
  </si>
  <si>
    <t xml:space="preserve">Em 31/12/2024 (a) </t>
  </si>
  <si>
    <t xml:space="preserve">Até o Bimestre 2025 (b) </t>
  </si>
  <si>
    <t xml:space="preserve">  DÍVIDA CONSOLIDADA (XXXIX) </t>
  </si>
  <si>
    <t xml:space="preserve">  DEDUÇÕES (XL) </t>
  </si>
  <si>
    <t xml:space="preserve">    Disponibilidade de Caixa </t>
  </si>
  <si>
    <t xml:space="preserve">      Disponibilidade de Caixa Bruta </t>
  </si>
  <si>
    <t xml:space="preserve">      (-) Restos a Pagar Processados (6313+6321) = 8211301 (XLI)</t>
  </si>
  <si>
    <t xml:space="preserve">      (-) Depósitos Restituíveis e Valores Vinculados (21881+21883+21884+21885)</t>
  </si>
  <si>
    <t xml:space="preserve">    Demais Haveres Financeiros (1135108+114+121130301+1213101)</t>
  </si>
  <si>
    <t xml:space="preserve">  DÍVIDA CONSOLIDADA LÍQUIDA (XLII) = (XXXIX - XL) </t>
  </si>
  <si>
    <t xml:space="preserve">Resultado Nominal - Abaixo da Linha </t>
  </si>
  <si>
    <t xml:space="preserve">Até o Bimestre </t>
  </si>
  <si>
    <r>
      <rPr>
        <sz val="11"/>
        <rFont val="Times New Roman"/>
        <charset val="134"/>
      </rPr>
      <t xml:space="preserve">  RESULTADO NOMINAL (SEM RPPS) - Abaixo da Linha (XLIII) =</t>
    </r>
    <r>
      <rPr>
        <sz val="9"/>
        <rFont val="Times New Roman"/>
        <charset val="134"/>
      </rPr>
      <t xml:space="preserve"> (XLIIa - XLIIb) </t>
    </r>
  </si>
  <si>
    <t xml:space="preserve">Meta Fiscal para o Resultado Nominal </t>
  </si>
  <si>
    <t xml:space="preserve">Meta Fixada na LDO </t>
  </si>
  <si>
    <t xml:space="preserve">VALOR CORRENTE </t>
  </si>
  <si>
    <t xml:space="preserve">  Meta fixada no Anexo de Metas Fiscais da LDO para o exercício de referência </t>
  </si>
  <si>
    <t xml:space="preserve">Ajuste Metodológico </t>
  </si>
  <si>
    <t>Até o Bimestre / 2025</t>
  </si>
  <si>
    <t xml:space="preserve">  VARIAÇÃO DO SALDO DE RPP (XLIV) = (XLIb - XLIa) </t>
  </si>
  <si>
    <t xml:space="preserve">  RECEITA DE ALIENAÇÃO DE INVESTIMENTOS PERMANENTES (XLV) = (XI) </t>
  </si>
  <si>
    <t xml:space="preserve">  VARIAÇÃO CAMBIAL (XLVI) </t>
  </si>
  <si>
    <t xml:space="preserve">  VARIAÇÃO DO SALDO DE PRECATÓRIOS INTEGRANTES DA DC (XLVII) </t>
  </si>
  <si>
    <t xml:space="preserve">  VARIAÇÃO DO SALDO: DEMAIS OBRIGAÇÕES INTEGRANTES DA DC (XLVIII) </t>
  </si>
  <si>
    <t xml:space="preserve">  OUTROS AJUSTES (XLIX) </t>
  </si>
  <si>
    <t xml:space="preserve">  RESULTADO NOMINAL (SEM RPPS) AJUSTADO - Abaixo da Linha (L) = (XLIII + 
  (XLIV - XLV - XLVI + XLVII + XLVIII) +/- (XLIX)) </t>
  </si>
  <si>
    <t xml:space="preserve">Resultado Primário - Abaixo da Linha </t>
  </si>
  <si>
    <t xml:space="preserve">  RESULTADO PRIMÁRIO (SEM RPPS) - Abaixo da Linha (LI) = (L) - (XXXVI - 
  XXXVII) </t>
  </si>
  <si>
    <t>DEMONSTRATIVO DAS RECEITAS E DESPESAS PREVIDENCIÁRIAS</t>
  </si>
  <si>
    <t>4º RREO de 2025- Anexo 4 (LRF, Art. 53, inciso II)</t>
  </si>
  <si>
    <t xml:space="preserve">Receitas Previdenciárias - RPPS - Fundo em Capitalização (Plano Previdenciário) </t>
  </si>
  <si>
    <t xml:space="preserve">Execução da Receita </t>
  </si>
  <si>
    <t xml:space="preserve">PREVISÃO ATUALIZADA (a) </t>
  </si>
  <si>
    <t xml:space="preserve">RECEITAS REALIZADAS ATÉ O BIMESTRE (b) </t>
  </si>
  <si>
    <t xml:space="preserve">Receitas </t>
  </si>
  <si>
    <t xml:space="preserve">  RECEITAS CORRENTES (I) </t>
  </si>
  <si>
    <t xml:space="preserve">    Receita de Contribuições dos Segurados </t>
  </si>
  <si>
    <t xml:space="preserve">      Ativo </t>
  </si>
  <si>
    <t xml:space="preserve">      Inativo </t>
  </si>
  <si>
    <t xml:space="preserve">      Pensionista </t>
  </si>
  <si>
    <t xml:space="preserve">    Receita de Contribuições Patronais </t>
  </si>
  <si>
    <t xml:space="preserve">      Receitas Imobiliárias </t>
  </si>
  <si>
    <t xml:space="preserve">      Receitas de Valores Mobiliários </t>
  </si>
  <si>
    <t xml:space="preserve">      Outras Receitas Patrimoniais </t>
  </si>
  <si>
    <t xml:space="preserve">      Compensação Financeira entre os Regimes </t>
  </si>
  <si>
    <t xml:space="preserve">      Receita de Aportes Periódicos para Amortização de Déficit Atuarial do RPPS (II) </t>
  </si>
  <si>
    <t xml:space="preserve">  RECEITAS DE CAPITAL (III) </t>
  </si>
  <si>
    <t xml:space="preserve">    Alienação de Bens, Direitos e Ativos </t>
  </si>
  <si>
    <t xml:space="preserve">    Amortização de Empréstimos </t>
  </si>
  <si>
    <t xml:space="preserve">    Outras Receitas de Capital </t>
  </si>
  <si>
    <t xml:space="preserve">  TOTAL DAS RECEITAS DO FUNDO EM CAPITALIZAÇÃO (IV) = (I + III - II) </t>
  </si>
  <si>
    <t xml:space="preserve">Execução da Despesa </t>
  </si>
  <si>
    <t xml:space="preserve">Despesas Previdenciárias - RPPS - Fundo em Capitalização (Plano Previdenciário) </t>
  </si>
  <si>
    <t xml:space="preserve">DOTAÇÃO ATUALIZADA (c) </t>
  </si>
  <si>
    <t xml:space="preserve">DESPESAS EMPENHADAS ATÉ O BIMESTRE (d) </t>
  </si>
  <si>
    <t xml:space="preserve">DESPESAS LIQUIDADAS ATÉ O BIMESTRE (e) </t>
  </si>
  <si>
    <t xml:space="preserve">DESPESAS PAGAS ATÉ O BIMESTRE (f) </t>
  </si>
  <si>
    <t xml:space="preserve">Despesas </t>
  </si>
  <si>
    <t xml:space="preserve">  Benefícios </t>
  </si>
  <si>
    <t xml:space="preserve">    Aposentadorias </t>
  </si>
  <si>
    <t xml:space="preserve">    Pensões por Morte </t>
  </si>
  <si>
    <t xml:space="preserve">  Outras Despesas Previdenciárias </t>
  </si>
  <si>
    <t xml:space="preserve">    Compensação Financeira entre os Regimes </t>
  </si>
  <si>
    <t xml:space="preserve">    Demais Despesas Previdenciárias </t>
  </si>
  <si>
    <t xml:space="preserve">  TOTAL DAS DESPESAS DO FUNDO EM CAPITALIZAÇÃO (V) </t>
  </si>
  <si>
    <t xml:space="preserve">  RESULTADO PREVIDENCIÁRIO - FUNDO EM CAPITALIZAÇÃO (VI) = (IV – V) </t>
  </si>
  <si>
    <t xml:space="preserve">Reserva Orçamentária do RPPS </t>
  </si>
  <si>
    <t xml:space="preserve">Previsão Orçamentária </t>
  </si>
  <si>
    <t xml:space="preserve">  VALOR </t>
  </si>
  <si>
    <t xml:space="preserve">Bens e Direitos do RPPS ( Fundo em Capitalização) </t>
  </si>
  <si>
    <t xml:space="preserve">SALDO ATUAL </t>
  </si>
  <si>
    <t xml:space="preserve">  Caixa e Equivalentes de Caixa </t>
  </si>
  <si>
    <t xml:space="preserve">  Investimentos e Aplicações </t>
  </si>
  <si>
    <t xml:space="preserve">  Outros Bens e Direitos </t>
  </si>
  <si>
    <t xml:space="preserve">Receitas Previdenciárias - RPPS - Fundo em Repartição (Plano Financeiro) </t>
  </si>
  <si>
    <t xml:space="preserve">  RECEITAS CORRENTES (VII) </t>
  </si>
  <si>
    <t xml:space="preserve">  RECEITAS DE CAPITAL (VIII) </t>
  </si>
  <si>
    <t xml:space="preserve">  TOTAL DAS RECEITAS DO FUNDO EM REPARTIÇÃO (IX) = (VII + VIII) </t>
  </si>
  <si>
    <t xml:space="preserve">Despesas Previdenciárias - RPPS - Fundo em Repartição (Plano Financeiro) </t>
  </si>
  <si>
    <t xml:space="preserve">  TOTAL DAS DESPESAS DO FUNDO EM REPARTIÇÃO (X) </t>
  </si>
  <si>
    <t xml:space="preserve">  RESULTADO PREVIDENCIÁRIO - FUNDO EM REPARTIÇÃO (XI) = (IX – X) </t>
  </si>
  <si>
    <t xml:space="preserve">Aportes de Recursos para o Fundo em Repartição do RPPS </t>
  </si>
  <si>
    <t xml:space="preserve">APORTES REALIZADOS </t>
  </si>
  <si>
    <t xml:space="preserve">  Recursos para Cobertura de Insuficiências Financeiras </t>
  </si>
  <si>
    <t xml:space="preserve">  Recursos para Formação de Reserva </t>
  </si>
  <si>
    <t xml:space="preserve">Bens e Direitos do RPPS ( Fundo em Repartição) </t>
  </si>
  <si>
    <t xml:space="preserve">Receitas da Administração - RPPS </t>
  </si>
  <si>
    <t xml:space="preserve"> REALIZADAS ATÉ O BIMESTRE (b) </t>
  </si>
  <si>
    <t xml:space="preserve">  RECEITAS CORRENTES </t>
  </si>
  <si>
    <t xml:space="preserve">  TOTAL DAS RECEITAS DA ADMINISTRAÇÃO RPPS - (XII) </t>
  </si>
  <si>
    <t xml:space="preserve">Despesas da Administração - RPPS </t>
  </si>
  <si>
    <t xml:space="preserve"> EMPENHADAS ATÉ O BIMESTRE (d) </t>
  </si>
  <si>
    <t xml:space="preserve"> LIQUIDADAS ATÉ O BIMESTRE (e) </t>
  </si>
  <si>
    <t xml:space="preserve"> PAGAS ATÉ O BIMESTRE (f) </t>
  </si>
  <si>
    <t xml:space="preserve">  DESPESAS CORRENTES (XIII) </t>
  </si>
  <si>
    <t xml:space="preserve">    Pessoal e Encargos Sociais </t>
  </si>
  <si>
    <t xml:space="preserve">    Demais Despesas Correntes </t>
  </si>
  <si>
    <t xml:space="preserve">  DESPESAS DE CAPITAL (XIV) </t>
  </si>
  <si>
    <t xml:space="preserve">  TOTAL DAS DESPESAS DA ADMINISTRAÇÃO RPPS (XV) = (XIII + XIV) </t>
  </si>
  <si>
    <t xml:space="preserve">  RESULTADO DA ADMINISTRAÇÃO RPPS (XVI) = (XII – XV) </t>
  </si>
  <si>
    <t>Bens e Direitos - Administração do RPPS</t>
  </si>
  <si>
    <t>Bens e Direitos da Administração do RPPS</t>
  </si>
  <si>
    <t>HENRIQUE ROMANINI SUBI</t>
  </si>
  <si>
    <t>TIAGO DUNI CERQUEIRA</t>
  </si>
  <si>
    <t>Diretor Presidente</t>
  </si>
  <si>
    <t>TÉCNICO EM CONTABILIDE</t>
  </si>
  <si>
    <t xml:space="preserve">4º BIMESTRE DE 2025 -  DEMONSTRATIVO DE RESTOS A PAGAR -ANEXO IX (LRF, Art. 53, inciso V) </t>
  </si>
  <si>
    <t>PODER/ORGÃO</t>
  </si>
  <si>
    <t>RESTOS A PAGAR PROCESSADOS  = (L-P)</t>
  </si>
  <si>
    <t>RESTOS A PAGAR NÃO PROCESSADOS = (E-L)</t>
  </si>
  <si>
    <t xml:space="preserve">Saldo Total L = (e + k) </t>
  </si>
  <si>
    <t xml:space="preserve">Inscritos </t>
  </si>
  <si>
    <t xml:space="preserve">Pagos (c) </t>
  </si>
  <si>
    <t xml:space="preserve">Cancelados (d) </t>
  </si>
  <si>
    <t xml:space="preserve">Saldo e = (a+ b) - (c + d) </t>
  </si>
  <si>
    <t xml:space="preserve">Liquidados (h) </t>
  </si>
  <si>
    <t xml:space="preserve">Pagos (i) </t>
  </si>
  <si>
    <t xml:space="preserve">Cancelados (j) </t>
  </si>
  <si>
    <t xml:space="preserve">Saldo k = (f + g) - (i + j) </t>
  </si>
  <si>
    <t xml:space="preserve">Em Exercícios Anteriores (a) </t>
  </si>
  <si>
    <t xml:space="preserve">Em 31 de dezembro de 2023(b) </t>
  </si>
  <si>
    <t xml:space="preserve">Em Exercícios Anteriores (f) </t>
  </si>
  <si>
    <t xml:space="preserve">Em 31 de dezembro de 2023 (g) </t>
  </si>
  <si>
    <t xml:space="preserve">R P (EXCETO INTRA-ORÇAMENTÁRIOS) (I) </t>
  </si>
  <si>
    <t xml:space="preserve">  PODER EXECUTIVO </t>
  </si>
  <si>
    <t xml:space="preserve">  PODER LEGISLATIVO </t>
  </si>
  <si>
    <t xml:space="preserve">    Câmara Municipal </t>
  </si>
  <si>
    <t xml:space="preserve">R P (INTRA-ORÇAMENTÁRIOS) (II) </t>
  </si>
  <si>
    <t xml:space="preserve">TOTAL (III) = (I + II) </t>
  </si>
  <si>
    <t xml:space="preserve">RESTOS A PAGAR PROCESSADOS </t>
  </si>
  <si>
    <t xml:space="preserve">RESTOS A PAGAR NÃO PROCESSADOS </t>
  </si>
  <si>
    <t xml:space="preserve">Em 31 de dezembro de 2023 (b) </t>
  </si>
  <si>
    <t>Secretário Municipal de Gestão e Controle</t>
  </si>
  <si>
    <t>Responsável pelo Controle Interno</t>
  </si>
  <si>
    <t xml:space="preserve"> RREO - Anexo 13 - Demonstrativo das Parcerias Público Privadas (Lei nº 11.079, de 30.12.2004, arts. 22, 25 e 28), referente ao 4º Bimestre de 2025.</t>
  </si>
  <si>
    <t xml:space="preserve">Impactos das Contratações de PPP </t>
  </si>
  <si>
    <t xml:space="preserve">Especificação de PPP </t>
  </si>
  <si>
    <t xml:space="preserve">SALDO TOTAL DO EXERCÍCIO ANTERIOR </t>
  </si>
  <si>
    <t>SALDO FINAL ATÉ O 1° BIM. 2025</t>
  </si>
  <si>
    <t xml:space="preserve">  TOTAL DE ATIVOS </t>
  </si>
  <si>
    <t xml:space="preserve">    Ativos Constituídos pela SPE </t>
  </si>
  <si>
    <t xml:space="preserve">  TOTAL DE PASSIVOS </t>
  </si>
  <si>
    <t xml:space="preserve">    Obrigações decorrentes de Ativos Constituídos pela SPE </t>
  </si>
  <si>
    <t xml:space="preserve">    Provisões de PPP </t>
  </si>
  <si>
    <t xml:space="preserve">    Outros Passivos </t>
  </si>
  <si>
    <t xml:space="preserve">  ATOS POTENCIAIS PASSIVOS </t>
  </si>
  <si>
    <t xml:space="preserve">    Obrigações Contratuais </t>
  </si>
  <si>
    <t xml:space="preserve">    Riscos não Provisionados </t>
  </si>
  <si>
    <t xml:space="preserve">    Garantias Concedidas </t>
  </si>
  <si>
    <t xml:space="preserve">    Outros Passivos Contingentes </t>
  </si>
  <si>
    <t>DESPESAS DE PPP</t>
  </si>
  <si>
    <t xml:space="preserve">Despesas de PPP Do Ente Federado, exceto estatais não dependentes - Contratadas (I.1) </t>
  </si>
  <si>
    <t xml:space="preserve">EXERCÍCIO ANTERIOR </t>
  </si>
  <si>
    <t xml:space="preserve">EXERCÍCIO CORRENTE (EC) </t>
  </si>
  <si>
    <t xml:space="preserve">&lt;EC + 1&gt; </t>
  </si>
  <si>
    <t xml:space="preserve">&lt;EC + 2&gt; </t>
  </si>
  <si>
    <t xml:space="preserve">&lt;EC + 3&gt; </t>
  </si>
  <si>
    <t xml:space="preserve">&lt;EC + 4&gt; </t>
  </si>
  <si>
    <t xml:space="preserve">&lt;EC + 5&gt; </t>
  </si>
  <si>
    <t xml:space="preserve">&lt;EC + 6&gt; </t>
  </si>
  <si>
    <t xml:space="preserve">&lt;EC + 7&gt; </t>
  </si>
  <si>
    <t xml:space="preserve">&lt;EC + 8&gt; </t>
  </si>
  <si>
    <t xml:space="preserve">&lt;EC + 9&gt; </t>
  </si>
  <si>
    <t xml:space="preserve">                Rede Municipal de Iluminação Pública </t>
  </si>
  <si>
    <t xml:space="preserve">      Despesas de PPP Do Ente Federado, exceto estatais não dependentes - A contratar (I.2) </t>
  </si>
  <si>
    <t xml:space="preserve">Total das Despesas de PPP </t>
  </si>
  <si>
    <t>↓</t>
  </si>
  <si>
    <t xml:space="preserve">  TOTAL DAS DESPESAS DE PPP DO ENTE FEDERADO (I) = (I.1 + I.2) </t>
  </si>
  <si>
    <t xml:space="preserve">  TOTAL DAS DESPESAS DE PPP DAS ESTATAIS NÃO-DEPENDENTES (II) = (II.1 + II.2) </t>
  </si>
  <si>
    <t xml:space="preserve">  TOTAL DAS DESPESAS DE PPP (III) = (I + II) </t>
  </si>
  <si>
    <t xml:space="preserve">  RECEITA CORRENTE LÍQUIDA (RCL) (IV) </t>
  </si>
  <si>
    <t xml:space="preserve">  TOTAL DAS DESPESAS CONSIDERADAS PARA O LIMITE / RCL (%) (V) = (III / IV) </t>
  </si>
  <si>
    <t>ANDRÉ VON ZUBEN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</si>
</sst>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#,##0.00_ ;[Red]\-#,##0.00\ "/>
    <numFmt numFmtId="181" formatCode="#,##0.00;\-#,##0.00"/>
    <numFmt numFmtId="182" formatCode="#,##0.00;[Red]\-#,##0.00"/>
    <numFmt numFmtId="183" formatCode="#,##0.00_);[Red]\(#,##0.00\)"/>
    <numFmt numFmtId="184" formatCode="#,##0.00_ ;\-#,##0.00\ "/>
  </numFmts>
  <fonts count="51">
    <font>
      <sz val="10"/>
      <name val="Arial"/>
      <charset val="134"/>
    </font>
    <font>
      <sz val="13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u/>
      <sz val="11"/>
      <name val="Times New Roman"/>
      <charset val="134"/>
    </font>
    <font>
      <sz val="11"/>
      <name val="Arial"/>
      <charset val="134"/>
    </font>
    <font>
      <sz val="12"/>
      <name val="Arial"/>
      <charset val="134"/>
    </font>
    <font>
      <sz val="10"/>
      <name val="Times New Roman"/>
      <charset val="134"/>
    </font>
    <font>
      <sz val="8"/>
      <name val="Arial"/>
      <charset val="134"/>
    </font>
    <font>
      <b/>
      <sz val="11"/>
      <name val="Times New Roman"/>
      <charset val="134"/>
    </font>
    <font>
      <sz val="10"/>
      <color indexed="8"/>
      <name val="LucidaSansRegular"/>
      <charset val="134"/>
    </font>
    <font>
      <sz val="8"/>
      <color indexed="8"/>
      <name val="LucidaSansRegular"/>
      <charset val="134"/>
    </font>
    <font>
      <sz val="11"/>
      <color indexed="8"/>
      <name val="Times New Roman"/>
      <charset val="134"/>
    </font>
    <font>
      <sz val="8"/>
      <color indexed="12"/>
      <name val="MS Sans Serif"/>
      <charset val="134"/>
    </font>
    <font>
      <sz val="11"/>
      <color indexed="12"/>
      <name val="Times New Roman"/>
      <charset val="134"/>
    </font>
    <font>
      <sz val="11"/>
      <color rgb="FFFF0000"/>
      <name val="Times New Roman"/>
      <charset val="134"/>
    </font>
    <font>
      <sz val="8"/>
      <color indexed="12"/>
      <name val="MS Sans Serif"/>
      <charset val="0"/>
    </font>
    <font>
      <b/>
      <sz val="10"/>
      <name val="Times New Roman"/>
      <charset val="134"/>
    </font>
    <font>
      <b/>
      <sz val="7"/>
      <color rgb="FF000000"/>
      <name val="Arial"/>
      <charset val="1"/>
    </font>
    <font>
      <b/>
      <sz val="10"/>
      <name val="LucidaSansRegular"/>
      <charset val="134"/>
    </font>
    <font>
      <sz val="10"/>
      <name val="LucidaSansRegular"/>
      <charset val="134"/>
    </font>
    <font>
      <sz val="11"/>
      <color indexed="63"/>
      <name val="Times New Roman"/>
      <charset val="134"/>
    </font>
    <font>
      <b/>
      <sz val="8"/>
      <name val="Verdana"/>
      <charset val="134"/>
    </font>
    <font>
      <sz val="8"/>
      <name val="MS Sans Serif"/>
      <charset val="134"/>
    </font>
    <font>
      <sz val="10"/>
      <name val="Arial"/>
      <charset val="0"/>
    </font>
    <font>
      <sz val="9"/>
      <name val="Arial"/>
      <charset val="134"/>
    </font>
    <font>
      <sz val="9"/>
      <name val="Times New Roman"/>
      <charset val="134"/>
    </font>
    <font>
      <b/>
      <u/>
      <sz val="9"/>
      <name val="Times New Roman"/>
      <charset val="134"/>
    </font>
    <font>
      <sz val="8"/>
      <name val="Times New Roman"/>
      <charset val="134"/>
    </font>
    <font>
      <b/>
      <sz val="11"/>
      <name val="MS Sans Serif"/>
      <charset val="134"/>
    </font>
    <font>
      <sz val="12"/>
      <color rgb="FF000000"/>
      <name val="Times New Roman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"/>
        <bgColor indexed="31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98474074526"/>
        <bgColor indexed="44"/>
      </patternFill>
    </fill>
    <fill>
      <patternFill patternType="solid">
        <fgColor indexed="22"/>
        <bgColor indexed="44"/>
      </patternFill>
    </fill>
    <fill>
      <patternFill patternType="solid">
        <fgColor theme="0" tint="-0.149998474074526"/>
        <bgColor indexed="26"/>
      </patternFill>
    </fill>
    <fill>
      <patternFill patternType="solid">
        <fgColor theme="0" tint="-0.149998474074526"/>
        <bgColor indexed="23"/>
      </patternFill>
    </fill>
    <fill>
      <patternFill patternType="solid">
        <fgColor theme="2" tint="-0.0999786370433668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8"/>
      </left>
      <right/>
      <top/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 style="thin">
        <color auto="1"/>
      </left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/>
      <bottom style="thin">
        <color indexed="2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indexed="9"/>
      </bottom>
      <diagonal/>
    </border>
    <border>
      <left style="thin">
        <color auto="1"/>
      </left>
      <right style="thin">
        <color auto="1"/>
      </right>
      <top/>
      <bottom style="thin">
        <color indexed="9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 style="thin">
        <color indexed="9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ill="0" applyBorder="0" applyAlignment="0" applyProtection="0"/>
    <xf numFmtId="177" fontId="31" fillId="0" borderId="0" applyFont="0" applyFill="0" applyBorder="0" applyAlignment="0" applyProtection="0">
      <alignment vertical="center"/>
    </xf>
    <xf numFmtId="9" fontId="0" fillId="0" borderId="0" applyFill="0" applyBorder="0" applyAlignment="0" applyProtection="0"/>
    <xf numFmtId="178" fontId="31" fillId="0" borderId="0" applyFon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3" borderId="5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6" applyNumberFormat="0" applyFill="0" applyAlignment="0" applyProtection="0">
      <alignment vertical="center"/>
    </xf>
    <xf numFmtId="0" fontId="38" fillId="0" borderId="56" applyNumberFormat="0" applyFill="0" applyAlignment="0" applyProtection="0">
      <alignment vertical="center"/>
    </xf>
    <xf numFmtId="0" fontId="39" fillId="0" borderId="5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4" borderId="58" applyNumberFormat="0" applyAlignment="0" applyProtection="0">
      <alignment vertical="center"/>
    </xf>
    <xf numFmtId="0" fontId="41" fillId="15" borderId="59" applyNumberFormat="0" applyAlignment="0" applyProtection="0">
      <alignment vertical="center"/>
    </xf>
    <xf numFmtId="0" fontId="42" fillId="15" borderId="58" applyNumberFormat="0" applyAlignment="0" applyProtection="0">
      <alignment vertical="center"/>
    </xf>
    <xf numFmtId="0" fontId="43" fillId="16" borderId="60" applyNumberFormat="0" applyAlignment="0" applyProtection="0">
      <alignment vertical="center"/>
    </xf>
    <xf numFmtId="0" fontId="44" fillId="0" borderId="61" applyNumberFormat="0" applyFill="0" applyAlignment="0" applyProtection="0">
      <alignment vertical="center"/>
    </xf>
    <xf numFmtId="0" fontId="45" fillId="0" borderId="62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4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 applyProtection="1">
      <alignment vertical="center"/>
      <protection locked="0"/>
    </xf>
    <xf numFmtId="180" fontId="0" fillId="0" borderId="0" xfId="0" applyNumberForma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176" fontId="0" fillId="0" borderId="5" xfId="1" applyBorder="1" applyAlignment="1">
      <alignment horizontal="right" vertical="top" wrapText="1" indent="1"/>
    </xf>
    <xf numFmtId="176" fontId="0" fillId="0" borderId="5" xfId="1" applyBorder="1" applyAlignment="1" applyProtection="1">
      <alignment vertical="center"/>
      <protection locked="0"/>
    </xf>
    <xf numFmtId="181" fontId="0" fillId="0" borderId="5" xfId="1" applyNumberFormat="1" applyBorder="1" applyAlignment="1">
      <alignment horizontal="right" vertical="distributed" wrapText="1"/>
    </xf>
    <xf numFmtId="4" fontId="0" fillId="0" borderId="5" xfId="0" applyNumberFormat="1" applyBorder="1"/>
    <xf numFmtId="0" fontId="3" fillId="0" borderId="0" xfId="0" applyFont="1" applyAlignment="1">
      <alignment vertical="center" wrapText="1"/>
    </xf>
    <xf numFmtId="181" fontId="3" fillId="0" borderId="0" xfId="0" applyNumberFormat="1" applyFont="1"/>
    <xf numFmtId="181" fontId="3" fillId="0" borderId="0" xfId="0" applyNumberFormat="1" applyFont="1" applyAlignment="1">
      <alignment horizontal="right" vertical="top" wrapText="1" indent="1"/>
    </xf>
    <xf numFmtId="181" fontId="3" fillId="0" borderId="0" xfId="0" applyNumberFormat="1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181" fontId="3" fillId="2" borderId="5" xfId="0" applyNumberFormat="1" applyFont="1" applyFill="1" applyBorder="1" applyAlignment="1">
      <alignment horizontal="center" vertical="center" wrapText="1"/>
    </xf>
    <xf numFmtId="181" fontId="3" fillId="0" borderId="5" xfId="0" applyNumberFormat="1" applyFont="1" applyBorder="1" applyAlignment="1">
      <alignment horizontal="center" vertical="center" wrapText="1"/>
    </xf>
    <xf numFmtId="176" fontId="0" fillId="0" borderId="0" xfId="1"/>
    <xf numFmtId="176" fontId="0" fillId="0" borderId="5" xfId="1" applyBorder="1" applyAlignment="1">
      <alignment vertical="center"/>
    </xf>
    <xf numFmtId="4" fontId="3" fillId="0" borderId="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181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81" fontId="6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76" fontId="8" fillId="0" borderId="0" xfId="1" applyFont="1"/>
    <xf numFmtId="176" fontId="0" fillId="0" borderId="0" xfId="0" applyNumberFormat="1"/>
    <xf numFmtId="176" fontId="7" fillId="0" borderId="0" xfId="1" applyFont="1" applyAlignment="1">
      <alignment horizontal="center"/>
    </xf>
    <xf numFmtId="176" fontId="7" fillId="0" borderId="0" xfId="1" applyFont="1" applyAlignment="1"/>
    <xf numFmtId="0" fontId="2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76" fontId="0" fillId="0" borderId="5" xfId="1" applyBorder="1" applyAlignment="1" applyProtection="1">
      <alignment horizontal="right" vertical="center"/>
      <protection locked="0"/>
    </xf>
    <xf numFmtId="176" fontId="0" fillId="0" borderId="5" xfId="1" applyBorder="1"/>
    <xf numFmtId="176" fontId="0" fillId="0" borderId="5" xfId="1" applyFill="1" applyBorder="1" applyAlignment="1" applyProtection="1">
      <alignment horizontal="right" vertical="center"/>
      <protection locked="0"/>
    </xf>
    <xf numFmtId="0" fontId="3" fillId="0" borderId="6" xfId="0" applyFont="1" applyBorder="1"/>
    <xf numFmtId="176" fontId="3" fillId="0" borderId="0" xfId="1" applyFont="1" applyFill="1" applyBorder="1"/>
    <xf numFmtId="176" fontId="3" fillId="0" borderId="0" xfId="1" applyFont="1" applyBorder="1"/>
    <xf numFmtId="176" fontId="3" fillId="0" borderId="0" xfId="0" applyNumberFormat="1" applyFont="1"/>
    <xf numFmtId="4" fontId="3" fillId="0" borderId="0" xfId="0" applyNumberFormat="1" applyFont="1"/>
    <xf numFmtId="180" fontId="3" fillId="0" borderId="0" xfId="0" applyNumberFormat="1" applyFont="1"/>
    <xf numFmtId="176" fontId="3" fillId="0" borderId="0" xfId="1" applyFont="1"/>
    <xf numFmtId="182" fontId="3" fillId="0" borderId="0" xfId="0" applyNumberFormat="1" applyFont="1"/>
    <xf numFmtId="182" fontId="0" fillId="0" borderId="0" xfId="1" applyNumberFormat="1"/>
    <xf numFmtId="176" fontId="0" fillId="0" borderId="1" xfId="1" applyBorder="1" applyAlignment="1" applyProtection="1">
      <alignment horizontal="right" vertical="center"/>
      <protection locked="0"/>
    </xf>
    <xf numFmtId="176" fontId="0" fillId="0" borderId="3" xfId="1" applyBorder="1" applyAlignment="1" applyProtection="1">
      <alignment horizontal="right" vertical="center"/>
      <protection locked="0"/>
    </xf>
    <xf numFmtId="176" fontId="0" fillId="0" borderId="8" xfId="1" applyBorder="1"/>
    <xf numFmtId="176" fontId="0" fillId="0" borderId="1" xfId="1" applyFill="1" applyBorder="1" applyAlignment="1" applyProtection="1">
      <alignment horizontal="right" vertical="center"/>
      <protection locked="0"/>
    </xf>
    <xf numFmtId="176" fontId="0" fillId="0" borderId="3" xfId="1" applyFill="1" applyBorder="1" applyAlignment="1" applyProtection="1">
      <alignment horizontal="right" vertical="center"/>
      <protection locked="0"/>
    </xf>
    <xf numFmtId="176" fontId="3" fillId="0" borderId="0" xfId="1" applyFont="1" applyBorder="1" applyAlignment="1">
      <alignment wrapText="1"/>
    </xf>
    <xf numFmtId="181" fontId="3" fillId="0" borderId="7" xfId="0" applyNumberFormat="1" applyFont="1" applyBorder="1" applyAlignment="1">
      <alignment wrapText="1"/>
    </xf>
    <xf numFmtId="0" fontId="3" fillId="0" borderId="7" xfId="0" applyFont="1" applyBorder="1"/>
    <xf numFmtId="4" fontId="7" fillId="0" borderId="0" xfId="0" applyNumberFormat="1" applyFont="1"/>
    <xf numFmtId="49" fontId="3" fillId="0" borderId="9" xfId="49" applyNumberFormat="1" applyFont="1" applyBorder="1" applyAlignment="1">
      <alignment horizontal="center" wrapText="1"/>
    </xf>
    <xf numFmtId="49" fontId="3" fillId="0" borderId="10" xfId="49" applyNumberFormat="1" applyFont="1" applyBorder="1" applyAlignment="1">
      <alignment horizontal="center" wrapText="1"/>
    </xf>
    <xf numFmtId="49" fontId="3" fillId="0" borderId="11" xfId="49" applyNumberFormat="1" applyFont="1" applyBorder="1" applyAlignment="1">
      <alignment horizontal="center" wrapText="1"/>
    </xf>
    <xf numFmtId="0" fontId="3" fillId="0" borderId="12" xfId="49" applyFont="1" applyBorder="1" applyAlignment="1">
      <alignment horizontal="center" wrapText="1"/>
    </xf>
    <xf numFmtId="0" fontId="3" fillId="0" borderId="13" xfId="49" applyFont="1" applyBorder="1" applyAlignment="1">
      <alignment horizontal="center" wrapText="1"/>
    </xf>
    <xf numFmtId="0" fontId="3" fillId="0" borderId="14" xfId="49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0" fillId="0" borderId="5" xfId="1" applyFill="1" applyBorder="1" applyAlignment="1" applyProtection="1">
      <alignment vertical="center"/>
      <protection locked="0"/>
    </xf>
    <xf numFmtId="4" fontId="10" fillId="0" borderId="15" xfId="49" applyNumberFormat="1" applyFont="1" applyBorder="1" applyAlignment="1" applyProtection="1">
      <alignment vertical="center"/>
      <protection locked="0"/>
    </xf>
    <xf numFmtId="0" fontId="9" fillId="0" borderId="5" xfId="0" applyFont="1" applyBorder="1" applyAlignment="1">
      <alignment vertical="center" wrapText="1"/>
    </xf>
    <xf numFmtId="4" fontId="0" fillId="0" borderId="0" xfId="0" applyNumberFormat="1"/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11" fillId="0" borderId="15" xfId="49" applyNumberFormat="1" applyFont="1" applyBorder="1" applyAlignment="1" applyProtection="1">
      <alignment vertical="center"/>
      <protection locked="0"/>
    </xf>
    <xf numFmtId="176" fontId="0" fillId="0" borderId="5" xfId="1" applyBorder="1" applyAlignment="1" applyProtection="1">
      <alignment horizontal="center" vertical="center"/>
      <protection locked="0"/>
    </xf>
    <xf numFmtId="176" fontId="3" fillId="0" borderId="0" xfId="1" applyFont="1" applyFill="1"/>
    <xf numFmtId="176" fontId="0" fillId="0" borderId="0" xfId="1" applyFill="1"/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0" fillId="0" borderId="5" xfId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4" fontId="12" fillId="0" borderId="5" xfId="49" applyNumberFormat="1" applyFont="1" applyBorder="1" applyAlignment="1" applyProtection="1">
      <alignment vertical="center"/>
      <protection locked="0"/>
    </xf>
    <xf numFmtId="4" fontId="3" fillId="0" borderId="5" xfId="0" applyNumberFormat="1" applyFont="1" applyBorder="1"/>
    <xf numFmtId="4" fontId="12" fillId="0" borderId="5" xfId="0" applyNumberFormat="1" applyFont="1" applyBorder="1" applyAlignment="1" applyProtection="1">
      <alignment vertical="center"/>
      <protection locked="0"/>
    </xf>
    <xf numFmtId="4" fontId="12" fillId="0" borderId="5" xfId="51" applyNumberFormat="1" applyFont="1" applyBorder="1" applyAlignment="1" applyProtection="1">
      <alignment vertical="center"/>
      <protection locked="0"/>
    </xf>
    <xf numFmtId="176" fontId="0" fillId="0" borderId="15" xfId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0" fillId="0" borderId="1" xfId="1" applyBorder="1" applyAlignment="1" applyProtection="1">
      <alignment horizontal="center" vertical="center"/>
      <protection locked="0"/>
    </xf>
    <xf numFmtId="176" fontId="0" fillId="0" borderId="3" xfId="1" applyBorder="1" applyAlignment="1" applyProtection="1">
      <alignment horizontal="center" vertical="center"/>
      <protection locked="0"/>
    </xf>
    <xf numFmtId="176" fontId="0" fillId="0" borderId="5" xfId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3" fillId="0" borderId="0" xfId="0" applyNumberFormat="1" applyFont="1" applyAlignment="1" applyProtection="1">
      <alignment vertical="center"/>
      <protection locked="0"/>
    </xf>
    <xf numFmtId="4" fontId="3" fillId="0" borderId="9" xfId="0" applyNumberFormat="1" applyFont="1" applyBorder="1" applyAlignment="1" applyProtection="1">
      <alignment vertical="center"/>
      <protection locked="0"/>
    </xf>
    <xf numFmtId="4" fontId="3" fillId="0" borderId="11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4" fontId="12" fillId="0" borderId="0" xfId="0" applyNumberFormat="1" applyFont="1" applyAlignment="1" applyProtection="1">
      <alignment horizontal="center" vertical="center"/>
      <protection locked="0"/>
    </xf>
    <xf numFmtId="0" fontId="0" fillId="0" borderId="0" xfId="49"/>
    <xf numFmtId="182" fontId="3" fillId="0" borderId="0" xfId="49" applyNumberFormat="1" applyFont="1"/>
    <xf numFmtId="0" fontId="2" fillId="0" borderId="1" xfId="49" applyFont="1" applyBorder="1" applyAlignment="1">
      <alignment horizontal="center" vertical="distributed"/>
    </xf>
    <xf numFmtId="0" fontId="2" fillId="0" borderId="2" xfId="49" applyFont="1" applyBorder="1" applyAlignment="1">
      <alignment horizontal="center" vertical="distributed"/>
    </xf>
    <xf numFmtId="0" fontId="2" fillId="0" borderId="3" xfId="49" applyFont="1" applyBorder="1" applyAlignment="1">
      <alignment horizontal="center" vertical="distributed"/>
    </xf>
    <xf numFmtId="176" fontId="0" fillId="0" borderId="0" xfId="1" applyBorder="1" applyAlignment="1">
      <alignment vertical="distributed"/>
    </xf>
    <xf numFmtId="0" fontId="2" fillId="0" borderId="0" xfId="49" applyFont="1" applyBorder="1" applyAlignment="1">
      <alignment vertical="distributed"/>
    </xf>
    <xf numFmtId="0" fontId="2" fillId="0" borderId="0" xfId="49" applyFont="1" applyAlignment="1">
      <alignment vertical="distributed"/>
    </xf>
    <xf numFmtId="0" fontId="3" fillId="3" borderId="12" xfId="49" applyFont="1" applyFill="1" applyBorder="1" applyAlignment="1">
      <alignment horizontal="center" vertical="center" wrapText="1"/>
    </xf>
    <xf numFmtId="182" fontId="3" fillId="3" borderId="8" xfId="49" applyNumberFormat="1" applyFont="1" applyFill="1" applyBorder="1" applyAlignment="1">
      <alignment horizontal="center" vertical="center" wrapText="1"/>
    </xf>
    <xf numFmtId="182" fontId="3" fillId="3" borderId="8" xfId="49" applyNumberFormat="1" applyFont="1" applyFill="1" applyBorder="1" applyAlignment="1">
      <alignment horizontal="center" vertical="distributed" wrapText="1"/>
    </xf>
    <xf numFmtId="182" fontId="3" fillId="0" borderId="0" xfId="49" applyNumberFormat="1" applyFont="1" applyAlignment="1">
      <alignment horizontal="center" vertical="distributed" wrapText="1"/>
    </xf>
    <xf numFmtId="182" fontId="13" fillId="0" borderId="0" xfId="0" applyNumberFormat="1" applyFont="1" applyAlignment="1">
      <alignment horizontal="right"/>
    </xf>
    <xf numFmtId="0" fontId="3" fillId="3" borderId="1" xfId="49" applyFont="1" applyFill="1" applyBorder="1" applyAlignment="1">
      <alignment horizontal="center" vertical="center" wrapText="1"/>
    </xf>
    <xf numFmtId="0" fontId="3" fillId="3" borderId="9" xfId="49" applyFont="1" applyFill="1" applyBorder="1" applyAlignment="1">
      <alignment horizontal="center" vertical="center" wrapText="1"/>
    </xf>
    <xf numFmtId="182" fontId="3" fillId="3" borderId="4" xfId="49" applyNumberFormat="1" applyFont="1" applyFill="1" applyBorder="1" applyAlignment="1">
      <alignment horizontal="center" vertical="center" wrapText="1"/>
    </xf>
    <xf numFmtId="0" fontId="3" fillId="0" borderId="5" xfId="49" applyFont="1" applyBorder="1"/>
    <xf numFmtId="176" fontId="0" fillId="0" borderId="5" xfId="1" applyFill="1" applyBorder="1" applyAlignment="1" applyProtection="1"/>
    <xf numFmtId="176" fontId="0" fillId="0" borderId="0" xfId="1" applyFill="1" applyBorder="1" applyAlignment="1" applyProtection="1"/>
    <xf numFmtId="176" fontId="0" fillId="0" borderId="0" xfId="1" applyAlignment="1">
      <alignment horizontal="right"/>
    </xf>
    <xf numFmtId="180" fontId="0" fillId="0" borderId="0" xfId="49" applyNumberFormat="1"/>
    <xf numFmtId="0" fontId="3" fillId="0" borderId="5" xfId="49" applyFont="1" applyBorder="1" applyAlignment="1">
      <alignment horizontal="left" indent="2"/>
    </xf>
    <xf numFmtId="176" fontId="0" fillId="0" borderId="0" xfId="1" applyAlignment="1">
      <alignment horizontal="left"/>
    </xf>
    <xf numFmtId="176" fontId="0" fillId="0" borderId="5" xfId="1" applyFill="1" applyBorder="1" applyAlignment="1" applyProtection="1">
      <alignment horizontal="right"/>
    </xf>
    <xf numFmtId="182" fontId="3" fillId="0" borderId="0" xfId="49" applyNumberFormat="1" applyFont="1" applyAlignment="1">
      <alignment horizontal="right"/>
    </xf>
    <xf numFmtId="0" fontId="3" fillId="0" borderId="5" xfId="49" applyFont="1" applyBorder="1" applyAlignment="1">
      <alignment horizontal="left" vertical="center" indent="2"/>
    </xf>
    <xf numFmtId="176" fontId="0" fillId="0" borderId="0" xfId="1" applyFill="1" applyBorder="1" applyAlignment="1" applyProtection="1">
      <alignment horizontal="right"/>
    </xf>
    <xf numFmtId="182" fontId="14" fillId="0" borderId="0" xfId="49" applyNumberFormat="1" applyFont="1" applyAlignment="1">
      <alignment horizontal="right"/>
    </xf>
    <xf numFmtId="0" fontId="3" fillId="0" borderId="5" xfId="49" applyFont="1" applyBorder="1" applyAlignment="1">
      <alignment vertical="center"/>
    </xf>
    <xf numFmtId="176" fontId="0" fillId="0" borderId="8" xfId="1" applyFill="1" applyBorder="1" applyAlignment="1" applyProtection="1"/>
    <xf numFmtId="180" fontId="15" fillId="0" borderId="0" xfId="49" applyNumberFormat="1" applyFont="1"/>
    <xf numFmtId="0" fontId="3" fillId="0" borderId="5" xfId="49" applyFont="1" applyBorder="1" applyAlignment="1">
      <alignment vertical="center" wrapText="1"/>
    </xf>
    <xf numFmtId="176" fontId="16" fillId="0" borderId="0" xfId="1" applyFont="1" applyFill="1" applyBorder="1" applyAlignment="1">
      <alignment horizontal="right"/>
    </xf>
    <xf numFmtId="0" fontId="3" fillId="4" borderId="5" xfId="49" applyFont="1" applyFill="1" applyBorder="1"/>
    <xf numFmtId="176" fontId="0" fillId="5" borderId="5" xfId="1" applyFill="1" applyBorder="1" applyAlignment="1" applyProtection="1"/>
    <xf numFmtId="182" fontId="0" fillId="0" borderId="0" xfId="49" applyNumberFormat="1"/>
    <xf numFmtId="4" fontId="0" fillId="0" borderId="0" xfId="49" applyNumberFormat="1"/>
    <xf numFmtId="0" fontId="7" fillId="0" borderId="0" xfId="49" applyFont="1"/>
    <xf numFmtId="0" fontId="3" fillId="4" borderId="5" xfId="49" applyFont="1" applyFill="1" applyBorder="1" applyAlignment="1">
      <alignment horizontal="center" vertical="center"/>
    </xf>
    <xf numFmtId="182" fontId="3" fillId="3" borderId="5" xfId="49" applyNumberFormat="1" applyFont="1" applyFill="1" applyBorder="1" applyAlignment="1">
      <alignment horizontal="center" vertical="center" wrapText="1"/>
    </xf>
    <xf numFmtId="182" fontId="3" fillId="6" borderId="5" xfId="49" applyNumberFormat="1" applyFont="1" applyFill="1" applyBorder="1" applyAlignment="1">
      <alignment horizontal="center" vertical="center" wrapText="1"/>
    </xf>
    <xf numFmtId="182" fontId="3" fillId="6" borderId="5" xfId="49" applyNumberFormat="1" applyFont="1" applyFill="1" applyBorder="1" applyAlignment="1">
      <alignment horizontal="center" vertical="center"/>
    </xf>
    <xf numFmtId="176" fontId="0" fillId="0" borderId="3" xfId="1" applyFill="1" applyBorder="1" applyAlignment="1" applyProtection="1"/>
    <xf numFmtId="176" fontId="0" fillId="0" borderId="3" xfId="1" applyBorder="1"/>
    <xf numFmtId="176" fontId="0" fillId="7" borderId="5" xfId="1" applyFill="1" applyBorder="1" applyAlignment="1" applyProtection="1"/>
    <xf numFmtId="0" fontId="3" fillId="0" borderId="5" xfId="49" applyFont="1" applyBorder="1" applyAlignment="1">
      <alignment horizontal="left" vertical="center"/>
    </xf>
    <xf numFmtId="0" fontId="3" fillId="5" borderId="5" xfId="49" applyFont="1" applyFill="1" applyBorder="1" applyAlignment="1">
      <alignment vertical="center"/>
    </xf>
    <xf numFmtId="0" fontId="3" fillId="5" borderId="5" xfId="49" applyFont="1" applyFill="1" applyBorder="1" applyAlignment="1">
      <alignment vertical="center" wrapText="1"/>
    </xf>
    <xf numFmtId="0" fontId="17" fillId="0" borderId="0" xfId="49" applyFont="1"/>
    <xf numFmtId="182" fontId="15" fillId="0" borderId="0" xfId="49" applyNumberFormat="1" applyFont="1"/>
    <xf numFmtId="4" fontId="12" fillId="0" borderId="0" xfId="49" applyNumberFormat="1" applyFont="1" applyAlignment="1" applyProtection="1">
      <alignment vertical="center"/>
      <protection locked="0"/>
    </xf>
    <xf numFmtId="0" fontId="9" fillId="0" borderId="5" xfId="49" applyFont="1" applyBorder="1"/>
    <xf numFmtId="3" fontId="3" fillId="4" borderId="5" xfId="49" applyNumberFormat="1" applyFont="1" applyFill="1" applyBorder="1" applyAlignment="1">
      <alignment horizontal="center" vertical="center"/>
    </xf>
    <xf numFmtId="176" fontId="0" fillId="4" borderId="16" xfId="1" applyFill="1" applyBorder="1" applyAlignment="1" applyProtection="1">
      <alignment horizontal="center"/>
    </xf>
    <xf numFmtId="182" fontId="3" fillId="0" borderId="0" xfId="1" applyNumberFormat="1" applyFont="1" applyFill="1" applyBorder="1" applyAlignment="1">
      <alignment horizontal="right"/>
    </xf>
    <xf numFmtId="176" fontId="0" fillId="4" borderId="4" xfId="1" applyFill="1" applyBorder="1" applyAlignment="1" applyProtection="1">
      <alignment horizontal="center"/>
    </xf>
    <xf numFmtId="0" fontId="0" fillId="0" borderId="5" xfId="0" applyFont="1" applyBorder="1"/>
    <xf numFmtId="176" fontId="0" fillId="0" borderId="5" xfId="1" applyFill="1" applyBorder="1" applyAlignment="1" applyProtection="1">
      <alignment horizontal="center"/>
    </xf>
    <xf numFmtId="0" fontId="0" fillId="0" borderId="0" xfId="0" applyFont="1"/>
    <xf numFmtId="176" fontId="0" fillId="0" borderId="0" xfId="1" applyFill="1" applyBorder="1" applyAlignment="1" applyProtection="1">
      <alignment horizontal="center"/>
    </xf>
    <xf numFmtId="0" fontId="12" fillId="4" borderId="5" xfId="0" applyFont="1" applyFill="1" applyBorder="1" applyAlignment="1">
      <alignment vertical="center" wrapText="1"/>
    </xf>
    <xf numFmtId="176" fontId="0" fillId="4" borderId="5" xfId="1" applyFill="1" applyBorder="1" applyAlignment="1" applyProtection="1">
      <alignment horizontal="center"/>
    </xf>
    <xf numFmtId="0" fontId="12" fillId="0" borderId="5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/>
    <xf numFmtId="176" fontId="0" fillId="0" borderId="16" xfId="1" applyFill="1" applyBorder="1" applyAlignment="1" applyProtection="1"/>
    <xf numFmtId="183" fontId="18" fillId="0" borderId="0" xfId="0" applyNumberFormat="1" applyFont="1"/>
    <xf numFmtId="182" fontId="0" fillId="0" borderId="0" xfId="0" applyNumberFormat="1"/>
    <xf numFmtId="0" fontId="3" fillId="4" borderId="5" xfId="0" applyFont="1" applyFill="1" applyBorder="1" applyAlignment="1">
      <alignment vertical="center" wrapText="1"/>
    </xf>
    <xf numFmtId="176" fontId="0" fillId="4" borderId="5" xfId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left"/>
    </xf>
    <xf numFmtId="0" fontId="3" fillId="0" borderId="6" xfId="0" applyFont="1" applyBorder="1" applyAlignment="1">
      <alignment vertical="center" wrapText="1"/>
    </xf>
    <xf numFmtId="4" fontId="3" fillId="0" borderId="7" xfId="0" applyNumberFormat="1" applyFont="1" applyBorder="1" applyAlignment="1" applyProtection="1">
      <alignment vertical="center"/>
      <protection locked="0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0" fillId="0" borderId="6" xfId="0" applyFont="1" applyBorder="1"/>
    <xf numFmtId="181" fontId="2" fillId="0" borderId="0" xfId="0" applyNumberFormat="1" applyFont="1"/>
    <xf numFmtId="0" fontId="0" fillId="0" borderId="0" xfId="49" applyAlignment="1">
      <alignment horizontal="center"/>
    </xf>
    <xf numFmtId="182" fontId="3" fillId="0" borderId="0" xfId="49" applyNumberFormat="1" applyFont="1" applyAlignment="1">
      <alignment horizontal="center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4" xfId="1" applyBorder="1"/>
    <xf numFmtId="176" fontId="0" fillId="0" borderId="12" xfId="1" applyBorder="1"/>
    <xf numFmtId="0" fontId="3" fillId="0" borderId="18" xfId="0" applyFont="1" applyBorder="1" applyAlignment="1">
      <alignment vertical="center" wrapText="1"/>
    </xf>
    <xf numFmtId="176" fontId="0" fillId="0" borderId="16" xfId="1" applyBorder="1"/>
    <xf numFmtId="176" fontId="0" fillId="0" borderId="9" xfId="1" applyBorder="1"/>
    <xf numFmtId="0" fontId="3" fillId="0" borderId="19" xfId="0" applyFont="1" applyBorder="1" applyAlignment="1">
      <alignment vertical="center"/>
    </xf>
    <xf numFmtId="176" fontId="0" fillId="0" borderId="8" xfId="1" applyBorder="1" applyAlignment="1">
      <alignment horizontal="right"/>
    </xf>
    <xf numFmtId="176" fontId="0" fillId="0" borderId="6" xfId="1" applyBorder="1"/>
    <xf numFmtId="0" fontId="3" fillId="0" borderId="20" xfId="0" applyFont="1" applyBorder="1" applyAlignment="1">
      <alignment vertical="center" wrapText="1"/>
    </xf>
    <xf numFmtId="176" fontId="0" fillId="0" borderId="6" xfId="1" applyBorder="1" applyAlignment="1">
      <alignment horizontal="right"/>
    </xf>
    <xf numFmtId="176" fontId="0" fillId="0" borderId="8" xfId="1" applyBorder="1" applyAlignment="1" applyProtection="1">
      <alignment horizontal="right"/>
      <protection hidden="1"/>
    </xf>
    <xf numFmtId="176" fontId="0" fillId="0" borderId="6" xfId="1" applyBorder="1" applyAlignment="1" applyProtection="1">
      <alignment horizontal="right"/>
      <protection hidden="1"/>
    </xf>
    <xf numFmtId="176" fontId="0" fillId="0" borderId="8" xfId="1" applyBorder="1" applyAlignment="1" applyProtection="1">
      <alignment vertical="center"/>
      <protection locked="0"/>
    </xf>
    <xf numFmtId="176" fontId="0" fillId="0" borderId="6" xfId="1" applyBorder="1" applyAlignment="1" applyProtection="1">
      <alignment vertical="center"/>
      <protection locked="0"/>
    </xf>
    <xf numFmtId="176" fontId="0" fillId="3" borderId="8" xfId="1" applyFill="1" applyBorder="1" applyAlignment="1">
      <alignment horizontal="right"/>
    </xf>
    <xf numFmtId="176" fontId="0" fillId="3" borderId="6" xfId="1" applyFill="1" applyBorder="1" applyAlignment="1">
      <alignment horizontal="right"/>
    </xf>
    <xf numFmtId="176" fontId="0" fillId="0" borderId="4" xfId="1" applyBorder="1" applyAlignment="1">
      <alignment horizontal="right"/>
    </xf>
    <xf numFmtId="176" fontId="0" fillId="0" borderId="12" xfId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176" fontId="0" fillId="0" borderId="19" xfId="1" applyBorder="1"/>
    <xf numFmtId="176" fontId="0" fillId="0" borderId="16" xfId="1" applyBorder="1" applyAlignment="1">
      <alignment horizontal="right"/>
    </xf>
    <xf numFmtId="0" fontId="3" fillId="0" borderId="19" xfId="0" applyFont="1" applyBorder="1" applyAlignment="1">
      <alignment vertical="distributed"/>
    </xf>
    <xf numFmtId="0" fontId="21" fillId="0" borderId="20" xfId="0" applyFont="1" applyBorder="1" applyAlignment="1">
      <alignment vertical="distributed" wrapText="1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vertical="distributed" wrapText="1"/>
    </xf>
    <xf numFmtId="176" fontId="0" fillId="0" borderId="22" xfId="1" applyBorder="1"/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176" fontId="0" fillId="0" borderId="1" xfId="1" applyBorder="1"/>
    <xf numFmtId="0" fontId="9" fillId="0" borderId="25" xfId="0" applyFont="1" applyBorder="1" applyAlignment="1">
      <alignment vertical="center" wrapText="1"/>
    </xf>
    <xf numFmtId="176" fontId="0" fillId="0" borderId="25" xfId="1" applyBorder="1" applyAlignment="1" applyProtection="1">
      <alignment horizontal="right"/>
      <protection hidden="1"/>
    </xf>
    <xf numFmtId="176" fontId="0" fillId="0" borderId="26" xfId="1" applyBorder="1" applyAlignment="1" applyProtection="1">
      <alignment horizontal="right"/>
      <protection hidden="1"/>
    </xf>
    <xf numFmtId="176" fontId="0" fillId="0" borderId="5" xfId="1" applyBorder="1" applyAlignment="1" applyProtection="1">
      <alignment horizontal="right"/>
      <protection hidden="1"/>
    </xf>
    <xf numFmtId="0" fontId="3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176" fontId="0" fillId="0" borderId="11" xfId="1" applyBorder="1"/>
    <xf numFmtId="176" fontId="0" fillId="0" borderId="0" xfId="1" applyFill="1" applyBorder="1" applyAlignment="1"/>
    <xf numFmtId="176" fontId="23" fillId="0" borderId="0" xfId="1" applyFont="1" applyFill="1" applyAlignment="1">
      <alignment horizontal="right"/>
    </xf>
    <xf numFmtId="176" fontId="0" fillId="0" borderId="7" xfId="1" applyBorder="1"/>
    <xf numFmtId="176" fontId="0" fillId="0" borderId="7" xfId="1" applyBorder="1" applyAlignment="1">
      <alignment horizontal="right"/>
    </xf>
    <xf numFmtId="176" fontId="0" fillId="0" borderId="7" xfId="1" applyBorder="1" applyAlignment="1" applyProtection="1">
      <alignment horizontal="right"/>
      <protection hidden="1"/>
    </xf>
    <xf numFmtId="176" fontId="0" fillId="3" borderId="7" xfId="1" applyFill="1" applyBorder="1" applyAlignment="1">
      <alignment horizontal="right"/>
    </xf>
    <xf numFmtId="176" fontId="0" fillId="0" borderId="14" xfId="1" applyBorder="1" applyAlignment="1">
      <alignment horizontal="right"/>
    </xf>
    <xf numFmtId="176" fontId="0" fillId="0" borderId="4" xfId="1" applyBorder="1" applyAlignment="1" applyProtection="1">
      <alignment horizontal="right"/>
      <protection hidden="1"/>
    </xf>
    <xf numFmtId="176" fontId="0" fillId="0" borderId="16" xfId="1" applyBorder="1" applyAlignment="1" applyProtection="1">
      <alignment horizontal="right"/>
      <protection hidden="1"/>
    </xf>
    <xf numFmtId="176" fontId="0" fillId="0" borderId="4" xfId="1" applyFill="1" applyBorder="1" applyAlignment="1"/>
    <xf numFmtId="176" fontId="24" fillId="0" borderId="0" xfId="0" applyNumberFormat="1" applyFont="1" applyFill="1" applyBorder="1" applyAlignment="1"/>
    <xf numFmtId="176" fontId="0" fillId="0" borderId="26" xfId="1" applyBorder="1"/>
    <xf numFmtId="176" fontId="0" fillId="0" borderId="21" xfId="1" applyBorder="1"/>
    <xf numFmtId="176" fontId="0" fillId="0" borderId="22" xfId="1" applyBorder="1" applyAlignment="1">
      <alignment horizontal="center"/>
    </xf>
    <xf numFmtId="176" fontId="7" fillId="0" borderId="0" xfId="0" applyNumberFormat="1" applyFont="1"/>
    <xf numFmtId="0" fontId="25" fillId="0" borderId="0" xfId="0" applyFont="1"/>
    <xf numFmtId="181" fontId="26" fillId="0" borderId="0" xfId="1" applyNumberFormat="1" applyFont="1"/>
    <xf numFmtId="181" fontId="26" fillId="0" borderId="0" xfId="0" applyNumberFormat="1" applyFont="1"/>
    <xf numFmtId="0" fontId="3" fillId="0" borderId="2" xfId="0" applyFont="1" applyBorder="1" applyAlignment="1">
      <alignment horizontal="center" vertical="center"/>
    </xf>
    <xf numFmtId="181" fontId="26" fillId="0" borderId="5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81" fontId="26" fillId="0" borderId="5" xfId="1" applyNumberFormat="1" applyFont="1" applyBorder="1" applyAlignment="1">
      <alignment horizontal="center" vertical="center"/>
    </xf>
    <xf numFmtId="0" fontId="0" fillId="0" borderId="6" xfId="0" applyBorder="1"/>
    <xf numFmtId="0" fontId="27" fillId="0" borderId="0" xfId="0" applyFont="1" applyAlignment="1">
      <alignment vertical="center"/>
    </xf>
    <xf numFmtId="181" fontId="26" fillId="0" borderId="0" xfId="1" applyNumberFormat="1" applyFont="1" applyBorder="1"/>
    <xf numFmtId="0" fontId="26" fillId="0" borderId="1" xfId="0" applyFont="1" applyBorder="1" applyAlignment="1">
      <alignment horizontal="center" vertical="distributed"/>
    </xf>
    <xf numFmtId="0" fontId="26" fillId="0" borderId="3" xfId="0" applyFont="1" applyBorder="1" applyAlignment="1">
      <alignment horizontal="center" vertical="distributed"/>
    </xf>
    <xf numFmtId="0" fontId="2" fillId="0" borderId="16" xfId="0" applyFont="1" applyBorder="1"/>
    <xf numFmtId="0" fontId="26" fillId="0" borderId="9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26" fillId="0" borderId="12" xfId="0" applyFont="1" applyBorder="1" applyAlignment="1">
      <alignment horizontal="left" vertical="center"/>
    </xf>
    <xf numFmtId="176" fontId="0" fillId="0" borderId="4" xfId="1" applyFill="1" applyBorder="1" applyAlignment="1">
      <alignment horizontal="right"/>
    </xf>
    <xf numFmtId="176" fontId="0" fillId="0" borderId="10" xfId="1" applyBorder="1"/>
    <xf numFmtId="0" fontId="0" fillId="0" borderId="8" xfId="0" applyBorder="1" applyAlignment="1">
      <alignment horizontal="center"/>
    </xf>
    <xf numFmtId="0" fontId="26" fillId="0" borderId="6" xfId="0" applyFont="1" applyBorder="1" applyAlignment="1">
      <alignment horizontal="left" vertical="center"/>
    </xf>
    <xf numFmtId="176" fontId="0" fillId="0" borderId="8" xfId="1" applyFill="1" applyBorder="1" applyAlignment="1">
      <alignment horizontal="right"/>
    </xf>
    <xf numFmtId="176" fontId="0" fillId="0" borderId="0" xfId="1" applyFill="1" applyBorder="1" applyAlignment="1">
      <alignment horizontal="right"/>
    </xf>
    <xf numFmtId="0" fontId="0" fillId="0" borderId="4" xfId="0" applyBorder="1"/>
    <xf numFmtId="176" fontId="0" fillId="0" borderId="13" xfId="1" applyBorder="1"/>
    <xf numFmtId="176" fontId="0" fillId="0" borderId="6" xfId="1" applyFill="1" applyBorder="1" applyAlignment="1">
      <alignment horizontal="right"/>
    </xf>
    <xf numFmtId="176" fontId="0" fillId="0" borderId="12" xfId="1" applyFill="1" applyBorder="1" applyAlignment="1">
      <alignment horizontal="right"/>
    </xf>
    <xf numFmtId="0" fontId="2" fillId="0" borderId="9" xfId="0" applyFont="1" applyBorder="1"/>
    <xf numFmtId="0" fontId="26" fillId="0" borderId="16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26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26" fillId="0" borderId="4" xfId="0" applyFont="1" applyBorder="1" applyAlignment="1">
      <alignment horizontal="left" vertical="center"/>
    </xf>
    <xf numFmtId="0" fontId="3" fillId="0" borderId="16" xfId="0" applyFont="1" applyBorder="1"/>
    <xf numFmtId="0" fontId="3" fillId="0" borderId="3" xfId="0" applyFont="1" applyBorder="1" applyAlignment="1">
      <alignment horizontal="center" vertical="center"/>
    </xf>
    <xf numFmtId="181" fontId="26" fillId="0" borderId="7" xfId="0" applyNumberFormat="1" applyFont="1" applyBorder="1"/>
    <xf numFmtId="0" fontId="0" fillId="0" borderId="4" xfId="0" applyFont="1" applyBorder="1"/>
    <xf numFmtId="0" fontId="2" fillId="0" borderId="6" xfId="0" applyFont="1" applyBorder="1"/>
    <xf numFmtId="0" fontId="2" fillId="0" borderId="27" xfId="0" applyFont="1" applyBorder="1"/>
    <xf numFmtId="0" fontId="2" fillId="0" borderId="8" xfId="0" applyFont="1" applyBorder="1"/>
    <xf numFmtId="0" fontId="6" fillId="0" borderId="9" xfId="0" applyFont="1" applyBorder="1" applyAlignment="1">
      <alignment horizontal="left"/>
    </xf>
    <xf numFmtId="0" fontId="0" fillId="0" borderId="8" xfId="0" applyBorder="1"/>
    <xf numFmtId="0" fontId="28" fillId="0" borderId="9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176" fontId="0" fillId="0" borderId="9" xfId="1" applyFill="1" applyBorder="1" applyAlignment="1">
      <alignment horizontal="right"/>
    </xf>
    <xf numFmtId="176" fontId="0" fillId="0" borderId="16" xfId="1" applyFill="1" applyBorder="1" applyAlignment="1">
      <alignment horizontal="right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176" fontId="0" fillId="0" borderId="5" xfId="1" applyBorder="1" applyAlignment="1">
      <alignment horizontal="right"/>
    </xf>
    <xf numFmtId="0" fontId="26" fillId="4" borderId="12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0" fillId="0" borderId="0" xfId="0" applyFill="1"/>
    <xf numFmtId="176" fontId="0" fillId="0" borderId="11" xfId="1" applyFill="1" applyBorder="1" applyAlignment="1">
      <alignment horizontal="right"/>
    </xf>
    <xf numFmtId="0" fontId="0" fillId="0" borderId="28" xfId="0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0" xfId="0" applyFont="1" applyBorder="1"/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0" fillId="0" borderId="0" xfId="1" applyBorder="1"/>
    <xf numFmtId="0" fontId="3" fillId="0" borderId="24" xfId="0" applyFont="1" applyBorder="1" applyAlignment="1">
      <alignment horizontal="center"/>
    </xf>
    <xf numFmtId="176" fontId="0" fillId="3" borderId="33" xfId="1" applyFill="1" applyBorder="1"/>
    <xf numFmtId="176" fontId="0" fillId="3" borderId="34" xfId="1" applyFill="1" applyBorder="1"/>
    <xf numFmtId="176" fontId="0" fillId="3" borderId="16" xfId="1" applyFill="1" applyBorder="1"/>
    <xf numFmtId="176" fontId="0" fillId="3" borderId="35" xfId="1" applyFill="1" applyBorder="1"/>
    <xf numFmtId="176" fontId="0" fillId="3" borderId="36" xfId="1" applyFill="1" applyBorder="1"/>
    <xf numFmtId="184" fontId="3" fillId="0" borderId="0" xfId="0" applyNumberFormat="1" applyFont="1" applyBorder="1"/>
    <xf numFmtId="0" fontId="3" fillId="0" borderId="37" xfId="0" applyFont="1" applyBorder="1" applyAlignment="1">
      <alignment vertical="center" wrapText="1"/>
    </xf>
    <xf numFmtId="176" fontId="0" fillId="3" borderId="9" xfId="1" applyFill="1" applyBorder="1"/>
    <xf numFmtId="176" fontId="0" fillId="3" borderId="11" xfId="1" applyFill="1" applyBorder="1"/>
    <xf numFmtId="0" fontId="3" fillId="0" borderId="19" xfId="0" applyFont="1" applyBorder="1"/>
    <xf numFmtId="176" fontId="0" fillId="3" borderId="7" xfId="1" applyFill="1" applyBorder="1"/>
    <xf numFmtId="49" fontId="3" fillId="0" borderId="19" xfId="49" applyNumberFormat="1" applyFont="1" applyBorder="1" applyAlignment="1">
      <alignment wrapText="1"/>
    </xf>
    <xf numFmtId="176" fontId="23" fillId="0" borderId="0" xfId="1" applyFont="1" applyFill="1" applyBorder="1" applyAlignment="1">
      <alignment horizontal="right"/>
    </xf>
    <xf numFmtId="176" fontId="0" fillId="0" borderId="38" xfId="1" applyBorder="1" applyAlignment="1" applyProtection="1">
      <alignment vertical="center"/>
      <protection locked="0"/>
    </xf>
    <xf numFmtId="176" fontId="0" fillId="0" borderId="39" xfId="1" applyBorder="1" applyAlignment="1" applyProtection="1">
      <alignment vertical="center"/>
      <protection locked="0"/>
    </xf>
    <xf numFmtId="0" fontId="3" fillId="0" borderId="19" xfId="0" applyFont="1" applyBorder="1" applyAlignment="1">
      <alignment vertical="distributed" wrapText="1"/>
    </xf>
    <xf numFmtId="184" fontId="3" fillId="0" borderId="0" xfId="0" applyNumberFormat="1" applyFont="1"/>
    <xf numFmtId="0" fontId="3" fillId="0" borderId="19" xfId="0" applyFont="1" applyBorder="1" applyAlignment="1">
      <alignment horizontal="left"/>
    </xf>
    <xf numFmtId="49" fontId="3" fillId="0" borderId="6" xfId="49" applyNumberFormat="1" applyFont="1" applyBorder="1" applyAlignment="1">
      <alignment wrapText="1"/>
    </xf>
    <xf numFmtId="176" fontId="0" fillId="3" borderId="14" xfId="1" applyFill="1" applyBorder="1"/>
    <xf numFmtId="0" fontId="3" fillId="0" borderId="24" xfId="0" applyFont="1" applyBorder="1"/>
    <xf numFmtId="176" fontId="0" fillId="3" borderId="5" xfId="1" applyFill="1" applyBorder="1"/>
    <xf numFmtId="176" fontId="0" fillId="3" borderId="3" xfId="1" applyFill="1" applyBorder="1"/>
    <xf numFmtId="0" fontId="3" fillId="0" borderId="40" xfId="0" applyFont="1" applyBorder="1"/>
    <xf numFmtId="176" fontId="0" fillId="3" borderId="8" xfId="1" applyFill="1" applyBorder="1"/>
    <xf numFmtId="0" fontId="3" fillId="0" borderId="24" xfId="0" applyFont="1" applyBorder="1" applyAlignment="1">
      <alignment horizontal="left"/>
    </xf>
    <xf numFmtId="176" fontId="0" fillId="0" borderId="28" xfId="1" applyBorder="1"/>
    <xf numFmtId="176" fontId="0" fillId="0" borderId="41" xfId="1" applyBorder="1"/>
    <xf numFmtId="176" fontId="0" fillId="3" borderId="41" xfId="1" applyFill="1" applyBorder="1"/>
    <xf numFmtId="176" fontId="0" fillId="0" borderId="42" xfId="1" applyBorder="1"/>
    <xf numFmtId="176" fontId="0" fillId="0" borderId="43" xfId="1" applyBorder="1"/>
    <xf numFmtId="176" fontId="0" fillId="3" borderId="43" xfId="1" applyFill="1" applyBorder="1"/>
    <xf numFmtId="176" fontId="0" fillId="3" borderId="44" xfId="1" applyFill="1" applyBorder="1"/>
    <xf numFmtId="176" fontId="0" fillId="8" borderId="6" xfId="1" applyFill="1" applyBorder="1"/>
    <xf numFmtId="176" fontId="0" fillId="8" borderId="8" xfId="1" applyFill="1" applyBorder="1"/>
    <xf numFmtId="176" fontId="0" fillId="9" borderId="7" xfId="1" applyFill="1" applyBorder="1"/>
    <xf numFmtId="0" fontId="3" fillId="0" borderId="4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76" fontId="0" fillId="0" borderId="12" xfId="1" applyBorder="1" applyAlignment="1">
      <alignment horizontal="center"/>
    </xf>
    <xf numFmtId="176" fontId="0" fillId="3" borderId="4" xfId="1" applyFill="1" applyBorder="1"/>
    <xf numFmtId="182" fontId="13" fillId="0" borderId="45" xfId="0" applyNumberFormat="1" applyFont="1" applyBorder="1" applyAlignment="1">
      <alignment horizontal="right"/>
    </xf>
    <xf numFmtId="4" fontId="0" fillId="0" borderId="0" xfId="0" applyNumberFormat="1" applyFont="1"/>
    <xf numFmtId="181" fontId="13" fillId="0" borderId="0" xfId="0" applyNumberFormat="1" applyFont="1" applyAlignment="1">
      <alignment horizontal="right"/>
    </xf>
    <xf numFmtId="181" fontId="3" fillId="3" borderId="5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0" fontId="3" fillId="0" borderId="19" xfId="49" applyFont="1" applyBorder="1" applyAlignment="1">
      <alignment horizontal="center" vertical="distributed" wrapText="1"/>
    </xf>
    <xf numFmtId="176" fontId="0" fillId="0" borderId="22" xfId="1" applyBorder="1" applyAlignment="1">
      <alignment horizontal="right"/>
    </xf>
    <xf numFmtId="176" fontId="0" fillId="0" borderId="46" xfId="1" applyBorder="1" applyAlignment="1">
      <alignment horizontal="right"/>
    </xf>
    <xf numFmtId="176" fontId="0" fillId="0" borderId="3" xfId="1" applyBorder="1" applyAlignment="1">
      <alignment horizontal="right"/>
    </xf>
    <xf numFmtId="181" fontId="3" fillId="0" borderId="0" xfId="0" applyNumberFormat="1" applyFont="1" applyAlignment="1">
      <alignment horizontal="right"/>
    </xf>
    <xf numFmtId="0" fontId="3" fillId="0" borderId="23" xfId="0" applyFont="1" applyBorder="1" applyAlignment="1">
      <alignment horizontal="left"/>
    </xf>
    <xf numFmtId="176" fontId="0" fillId="0" borderId="40" xfId="1" applyBorder="1" applyAlignment="1">
      <alignment horizontal="right"/>
    </xf>
    <xf numFmtId="176" fontId="0" fillId="0" borderId="47" xfId="1" applyBorder="1" applyAlignment="1">
      <alignment horizontal="right"/>
    </xf>
    <xf numFmtId="176" fontId="0" fillId="0" borderId="9" xfId="1" applyBorder="1" applyAlignment="1">
      <alignment horizontal="right"/>
    </xf>
    <xf numFmtId="176" fontId="0" fillId="0" borderId="48" xfId="1" applyBorder="1" applyAlignment="1" applyProtection="1">
      <alignment vertical="center"/>
      <protection locked="0"/>
    </xf>
    <xf numFmtId="176" fontId="0" fillId="0" borderId="49" xfId="1" applyBorder="1" applyAlignment="1" applyProtection="1">
      <alignment vertical="center"/>
      <protection locked="0"/>
    </xf>
    <xf numFmtId="0" fontId="3" fillId="0" borderId="22" xfId="0" applyFont="1" applyBorder="1"/>
    <xf numFmtId="176" fontId="0" fillId="0" borderId="12" xfId="1" applyBorder="1" applyAlignment="1" applyProtection="1">
      <alignment vertical="center"/>
      <protection locked="0"/>
    </xf>
    <xf numFmtId="176" fontId="0" fillId="0" borderId="1" xfId="1" applyBorder="1" applyAlignment="1">
      <alignment horizontal="right"/>
    </xf>
    <xf numFmtId="0" fontId="3" fillId="0" borderId="25" xfId="0" applyFont="1" applyBorder="1"/>
    <xf numFmtId="176" fontId="0" fillId="0" borderId="50" xfId="1" applyBorder="1" applyAlignment="1" applyProtection="1">
      <alignment vertical="center"/>
      <protection locked="0"/>
    </xf>
    <xf numFmtId="176" fontId="0" fillId="0" borderId="51" xfId="1" applyBorder="1" applyAlignment="1" applyProtection="1">
      <alignment vertical="center"/>
      <protection locked="0"/>
    </xf>
    <xf numFmtId="0" fontId="3" fillId="0" borderId="26" xfId="0" applyFont="1" applyBorder="1"/>
    <xf numFmtId="0" fontId="3" fillId="0" borderId="0" xfId="0" applyFont="1" applyBorder="1" applyAlignment="1">
      <alignment horizontal="center" vertical="center"/>
    </xf>
    <xf numFmtId="184" fontId="5" fillId="0" borderId="0" xfId="0" applyNumberFormat="1" applyFont="1" applyBorder="1"/>
    <xf numFmtId="181" fontId="3" fillId="3" borderId="0" xfId="0" applyNumberFormat="1" applyFont="1" applyFill="1" applyBorder="1"/>
    <xf numFmtId="181" fontId="12" fillId="3" borderId="0" xfId="0" applyNumberFormat="1" applyFont="1" applyFill="1" applyBorder="1" applyAlignment="1">
      <alignment horizontal="right"/>
    </xf>
    <xf numFmtId="4" fontId="3" fillId="0" borderId="0" xfId="0" applyNumberFormat="1" applyFont="1" applyBorder="1"/>
    <xf numFmtId="181" fontId="3" fillId="0" borderId="0" xfId="0" applyNumberFormat="1" applyFont="1" applyBorder="1"/>
    <xf numFmtId="181" fontId="3" fillId="0" borderId="0" xfId="0" applyNumberFormat="1" applyFont="1" applyBorder="1" applyAlignment="1" applyProtection="1">
      <alignment vertical="center"/>
      <protection locked="0"/>
    </xf>
    <xf numFmtId="181" fontId="3" fillId="0" borderId="0" xfId="0" applyNumberFormat="1" applyFont="1" applyBorder="1" applyAlignment="1">
      <alignment horizontal="right"/>
    </xf>
    <xf numFmtId="182" fontId="3" fillId="0" borderId="0" xfId="0" applyNumberFormat="1" applyFont="1" applyBorder="1" applyAlignment="1">
      <alignment horizontal="right"/>
    </xf>
    <xf numFmtId="176" fontId="5" fillId="0" borderId="0" xfId="0" applyNumberFormat="1" applyFont="1"/>
    <xf numFmtId="181" fontId="5" fillId="0" borderId="0" xfId="0" applyNumberFormat="1" applyFont="1"/>
    <xf numFmtId="176" fontId="0" fillId="0" borderId="0" xfId="1" applyBorder="1" applyAlignment="1" applyProtection="1">
      <alignment vertical="center"/>
      <protection locked="0"/>
    </xf>
    <xf numFmtId="4" fontId="5" fillId="0" borderId="0" xfId="0" applyNumberFormat="1" applyFont="1"/>
    <xf numFmtId="176" fontId="0" fillId="3" borderId="4" xfId="1" applyFill="1" applyBorder="1" applyAlignment="1">
      <alignment horizontal="right"/>
    </xf>
    <xf numFmtId="0" fontId="3" fillId="0" borderId="52" xfId="0" applyFont="1" applyBorder="1" applyAlignment="1">
      <alignment horizontal="left"/>
    </xf>
    <xf numFmtId="176" fontId="0" fillId="10" borderId="41" xfId="1" applyFill="1" applyBorder="1" applyAlignment="1">
      <alignment horizontal="right"/>
    </xf>
    <xf numFmtId="176" fontId="0" fillId="0" borderId="19" xfId="1" applyBorder="1" applyAlignment="1">
      <alignment horizontal="right"/>
    </xf>
    <xf numFmtId="176" fontId="0" fillId="0" borderId="53" xfId="1" applyBorder="1" applyAlignment="1" applyProtection="1">
      <alignment vertical="center"/>
      <protection locked="0"/>
    </xf>
    <xf numFmtId="4" fontId="12" fillId="0" borderId="0" xfId="0" applyNumberFormat="1" applyFont="1" applyAlignment="1">
      <alignment horizontal="right"/>
    </xf>
    <xf numFmtId="176" fontId="0" fillId="0" borderId="4" xfId="1" applyBorder="1" applyAlignment="1" applyProtection="1">
      <alignment vertical="center"/>
      <protection locked="0"/>
    </xf>
    <xf numFmtId="176" fontId="0" fillId="3" borderId="41" xfId="1" applyFill="1" applyBorder="1" applyAlignment="1">
      <alignment horizontal="right"/>
    </xf>
    <xf numFmtId="176" fontId="0" fillId="3" borderId="54" xfId="1" applyFill="1" applyBorder="1" applyAlignment="1">
      <alignment horizontal="right"/>
    </xf>
    <xf numFmtId="176" fontId="0" fillId="8" borderId="5" xfId="1" applyFill="1" applyBorder="1"/>
    <xf numFmtId="176" fontId="0" fillId="11" borderId="5" xfId="1" applyFill="1" applyBorder="1"/>
    <xf numFmtId="176" fontId="0" fillId="10" borderId="5" xfId="1" applyFill="1" applyBorder="1"/>
    <xf numFmtId="184" fontId="5" fillId="0" borderId="0" xfId="0" applyNumberFormat="1" applyFont="1"/>
    <xf numFmtId="0" fontId="3" fillId="0" borderId="4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76" fontId="0" fillId="12" borderId="9" xfId="1" applyFill="1" applyBorder="1"/>
    <xf numFmtId="176" fontId="0" fillId="12" borderId="10" xfId="1" applyFill="1" applyBorder="1"/>
    <xf numFmtId="176" fontId="0" fillId="12" borderId="11" xfId="1" applyFill="1" applyBorder="1"/>
    <xf numFmtId="176" fontId="0" fillId="7" borderId="6" xfId="1" applyFill="1" applyBorder="1" applyAlignment="1">
      <alignment horizontal="right"/>
    </xf>
    <xf numFmtId="176" fontId="0" fillId="7" borderId="0" xfId="1" applyFill="1" applyBorder="1" applyAlignment="1">
      <alignment horizontal="right"/>
    </xf>
    <xf numFmtId="176" fontId="0" fillId="7" borderId="7" xfId="1" applyFill="1" applyBorder="1" applyAlignment="1">
      <alignment horizontal="right"/>
    </xf>
    <xf numFmtId="0" fontId="2" fillId="0" borderId="0" xfId="0" applyFont="1" applyAlignment="1">
      <alignment horizontal="left"/>
    </xf>
    <xf numFmtId="182" fontId="2" fillId="0" borderId="0" xfId="0" applyNumberFormat="1" applyFont="1"/>
    <xf numFmtId="181" fontId="29" fillId="0" borderId="0" xfId="0" applyNumberFormat="1" applyFont="1" applyAlignment="1">
      <alignment horizontal="right"/>
    </xf>
    <xf numFmtId="176" fontId="0" fillId="0" borderId="0" xfId="1" applyBorder="1" applyAlignment="1"/>
    <xf numFmtId="4" fontId="10" fillId="0" borderId="0" xfId="0" applyNumberFormat="1" applyFont="1" applyAlignment="1" applyProtection="1">
      <alignment vertical="center"/>
      <protection locked="0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182" fontId="23" fillId="0" borderId="0" xfId="0" applyNumberFormat="1" applyFont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181" fontId="3" fillId="3" borderId="0" xfId="0" applyNumberFormat="1" applyFont="1" applyFill="1" applyBorder="1" applyAlignment="1">
      <alignment horizontal="right"/>
    </xf>
  </cellXfs>
  <cellStyles count="52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  <cellStyle name="Normal 3" xfId="50"/>
    <cellStyle name="Normal 4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0F0F0"/>
      <rgbColor rgb="00CCFFFF"/>
      <rgbColor rgb="00660066"/>
      <rgbColor rgb="00FF66CC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2E2E2"/>
      <rgbColor rgb="00FFFF99"/>
      <rgbColor rgb="00A9D18E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C55A11"/>
      <rgbColor rgb="00646464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0202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5473"/>
  <sheetViews>
    <sheetView showGridLines="0" topLeftCell="A70" workbookViewId="0">
      <selection activeCell="C88" sqref="C88:F88"/>
    </sheetView>
  </sheetViews>
  <sheetFormatPr defaultColWidth="9" defaultRowHeight="15" customHeight="1"/>
  <cols>
    <col min="1" max="1" width="63.1428571428571" style="5" customWidth="1"/>
    <col min="2" max="2" width="16.7142857142857" style="35" customWidth="1"/>
    <col min="3" max="3" width="17.1428571428571" style="35" customWidth="1"/>
    <col min="4" max="4" width="16" style="35" customWidth="1"/>
    <col min="5" max="5" width="18.7142857142857" style="35" customWidth="1"/>
    <col min="6" max="6" width="16.8571428571429" style="35" customWidth="1"/>
    <col min="7" max="7" width="17.7142857142857" style="35" customWidth="1"/>
    <col min="8" max="8" width="18.7142857142857" style="35" customWidth="1"/>
    <col min="9" max="9" width="22.2857142857143" style="35" customWidth="1"/>
    <col min="10" max="10" width="19.5714285714286" style="35" customWidth="1"/>
    <col min="11" max="11" width="16.7142857142857" style="35" customWidth="1"/>
    <col min="12" max="12" width="16.4285714285714" style="35" customWidth="1"/>
    <col min="13" max="126" width="8.57142857142857" style="35" customWidth="1"/>
  </cols>
  <sheetData>
    <row r="1" ht="18.75" customHeight="1" spans="1:6">
      <c r="A1" s="308" t="s">
        <v>0</v>
      </c>
      <c r="B1" s="308"/>
      <c r="C1" s="308"/>
      <c r="D1" s="308"/>
      <c r="E1" s="308"/>
      <c r="F1" s="308"/>
    </row>
    <row r="2" ht="17.25" customHeight="1" spans="1:6">
      <c r="A2" s="309" t="s">
        <v>1</v>
      </c>
      <c r="B2" s="310"/>
      <c r="C2" s="310"/>
      <c r="D2" s="310"/>
      <c r="E2" s="310"/>
      <c r="F2" s="311"/>
    </row>
    <row r="3" ht="12.75" customHeight="1" spans="1:6">
      <c r="A3" s="312" t="s">
        <v>2</v>
      </c>
      <c r="B3" s="312"/>
      <c r="C3" s="312"/>
      <c r="D3" s="312"/>
      <c r="E3" s="312"/>
      <c r="F3" s="312"/>
    </row>
    <row r="4" ht="18" customHeight="1" spans="1:12">
      <c r="A4" s="313" t="s">
        <v>3</v>
      </c>
      <c r="B4" s="313" t="s">
        <v>4</v>
      </c>
      <c r="C4" s="313"/>
      <c r="D4" s="313" t="s">
        <v>5</v>
      </c>
      <c r="E4" s="313"/>
      <c r="F4" s="314" t="s">
        <v>6</v>
      </c>
      <c r="H4" s="315"/>
      <c r="I4" s="315"/>
      <c r="J4" s="315"/>
      <c r="K4" s="315"/>
      <c r="L4" s="315"/>
    </row>
    <row r="5" ht="18" customHeight="1" spans="1:12">
      <c r="A5" s="313" t="s">
        <v>7</v>
      </c>
      <c r="B5" s="316" t="s">
        <v>8</v>
      </c>
      <c r="C5" s="317" t="s">
        <v>9</v>
      </c>
      <c r="D5" s="318" t="s">
        <v>10</v>
      </c>
      <c r="E5" s="319" t="s">
        <v>11</v>
      </c>
      <c r="F5" s="319" t="s">
        <v>12</v>
      </c>
      <c r="H5" s="320"/>
      <c r="I5" s="315"/>
      <c r="J5" s="386"/>
      <c r="K5" s="386"/>
      <c r="L5" s="315"/>
    </row>
    <row r="6" customHeight="1" spans="1:12">
      <c r="A6" s="321" t="s">
        <v>13</v>
      </c>
      <c r="B6" s="322">
        <f>B7+B10+B13+B19+B23+B28</f>
        <v>9335497940</v>
      </c>
      <c r="C6" s="323">
        <f>C7+C10+C13+C19+C23+C28</f>
        <v>9689249028.28</v>
      </c>
      <c r="D6" s="324">
        <f>D7+D10+D13+D19+D23+D28</f>
        <v>1402268612.77</v>
      </c>
      <c r="E6" s="325">
        <f>E7+E10+E13+E19+E23+E28</f>
        <v>6488596670.08</v>
      </c>
      <c r="F6" s="326">
        <f>F7+F10+F13+F19+F23+F28</f>
        <v>3200652358.2</v>
      </c>
      <c r="G6" s="5"/>
      <c r="H6" s="327"/>
      <c r="I6" s="387"/>
      <c r="J6" s="388"/>
      <c r="K6" s="388"/>
      <c r="L6" s="387"/>
    </row>
    <row r="7" customHeight="1" spans="1:12">
      <c r="A7" s="328" t="s">
        <v>14</v>
      </c>
      <c r="B7" s="329">
        <f>SUM(B8:B9)</f>
        <v>5051330555</v>
      </c>
      <c r="C7" s="329">
        <f>SUM(C8:C9)</f>
        <v>5051330555</v>
      </c>
      <c r="D7" s="324">
        <f>SUM(D8:D9)</f>
        <v>741123787.98</v>
      </c>
      <c r="E7" s="324">
        <f>SUM(E8:E9)</f>
        <v>3339023018.07</v>
      </c>
      <c r="F7" s="330">
        <f>SUM(F8:F9)</f>
        <v>1712307536.93</v>
      </c>
      <c r="G7" s="5"/>
      <c r="H7" s="327"/>
      <c r="I7" s="387"/>
      <c r="J7" s="388"/>
      <c r="K7" s="388"/>
      <c r="L7" s="315"/>
    </row>
    <row r="8" customHeight="1" spans="1:12">
      <c r="A8" s="331" t="s">
        <v>15</v>
      </c>
      <c r="B8" s="208">
        <v>4686454326</v>
      </c>
      <c r="C8" s="208">
        <v>4686454326</v>
      </c>
      <c r="D8" s="63">
        <v>702305087.35</v>
      </c>
      <c r="E8" s="63">
        <v>3103446269.92</v>
      </c>
      <c r="F8" s="332">
        <f>C8-E8</f>
        <v>1583008056.08</v>
      </c>
      <c r="G8" s="5"/>
      <c r="H8" s="327"/>
      <c r="I8" s="387"/>
      <c r="J8" s="389"/>
      <c r="K8" s="390"/>
      <c r="L8" s="315"/>
    </row>
    <row r="9" customHeight="1" spans="1:12">
      <c r="A9" s="331" t="s">
        <v>16</v>
      </c>
      <c r="B9" s="208">
        <v>364876229</v>
      </c>
      <c r="C9" s="208">
        <v>364876229</v>
      </c>
      <c r="D9" s="63">
        <v>38818700.63</v>
      </c>
      <c r="E9" s="63">
        <v>235576748.15</v>
      </c>
      <c r="F9" s="332">
        <f>C9-E9</f>
        <v>129299480.85</v>
      </c>
      <c r="G9" s="5"/>
      <c r="H9" s="327"/>
      <c r="I9" s="387"/>
      <c r="J9" s="391"/>
      <c r="K9" s="390"/>
      <c r="L9" s="315"/>
    </row>
    <row r="10" customHeight="1" spans="1:12">
      <c r="A10" s="331" t="s">
        <v>17</v>
      </c>
      <c r="B10" s="206">
        <f>SUM(B11:B12)</f>
        <v>395374040</v>
      </c>
      <c r="C10" s="206">
        <f>SUM(C11:C12)</f>
        <v>395374040</v>
      </c>
      <c r="D10" s="63">
        <f>SUM(D11:D12)</f>
        <v>65759513.15</v>
      </c>
      <c r="E10" s="63">
        <f>SUM(E11:E12)</f>
        <v>246699634.39</v>
      </c>
      <c r="F10" s="332">
        <f>SUM(F11:F12)</f>
        <v>148674405.61</v>
      </c>
      <c r="G10" s="5"/>
      <c r="H10" s="327"/>
      <c r="I10" s="387"/>
      <c r="J10" s="391"/>
      <c r="K10" s="391"/>
      <c r="L10" s="315"/>
    </row>
    <row r="11" customHeight="1" spans="1:12">
      <c r="A11" s="331" t="s">
        <v>18</v>
      </c>
      <c r="B11" s="208">
        <v>279516936</v>
      </c>
      <c r="C11" s="208">
        <v>279516936</v>
      </c>
      <c r="D11" s="63">
        <v>47670648.69</v>
      </c>
      <c r="E11" s="63">
        <v>172716344.27</v>
      </c>
      <c r="F11" s="238">
        <f>C11-E11</f>
        <v>106800591.73</v>
      </c>
      <c r="G11" s="5"/>
      <c r="H11" s="327"/>
      <c r="I11" s="387"/>
      <c r="J11" s="392"/>
      <c r="K11" s="390"/>
      <c r="L11" s="315"/>
    </row>
    <row r="12" customHeight="1" spans="1:12">
      <c r="A12" s="333" t="s">
        <v>19</v>
      </c>
      <c r="B12" s="208">
        <v>115857104</v>
      </c>
      <c r="C12" s="208">
        <v>115857104</v>
      </c>
      <c r="D12" s="63">
        <v>18088864.46</v>
      </c>
      <c r="E12" s="63">
        <v>73983290.12</v>
      </c>
      <c r="F12" s="238">
        <f>C12-E12</f>
        <v>41873813.88</v>
      </c>
      <c r="G12" s="5"/>
      <c r="H12" s="327"/>
      <c r="I12" s="387"/>
      <c r="J12" s="393"/>
      <c r="K12" s="390"/>
      <c r="L12" s="315"/>
    </row>
    <row r="13" customHeight="1" spans="1:12">
      <c r="A13" s="331" t="s">
        <v>20</v>
      </c>
      <c r="B13" s="206">
        <f>B14+B15+B18</f>
        <v>726623454</v>
      </c>
      <c r="C13" s="206">
        <f>C14+C15+C18</f>
        <v>727533637.18</v>
      </c>
      <c r="D13" s="63">
        <f>D14+D15+D18</f>
        <v>86167473.8</v>
      </c>
      <c r="E13" s="63">
        <f>E14+E15+E18</f>
        <v>401789856.4</v>
      </c>
      <c r="F13" s="238">
        <f>F14+F15+F18</f>
        <v>325743780.78</v>
      </c>
      <c r="G13" s="5"/>
      <c r="H13" s="334"/>
      <c r="I13" s="387"/>
      <c r="J13" s="334"/>
      <c r="K13" s="391"/>
      <c r="L13" s="315"/>
    </row>
    <row r="14" customHeight="1" spans="1:12">
      <c r="A14" s="207" t="s">
        <v>21</v>
      </c>
      <c r="B14" s="208">
        <v>1295504</v>
      </c>
      <c r="C14" s="208">
        <v>1295504</v>
      </c>
      <c r="D14" s="63">
        <v>216125.23</v>
      </c>
      <c r="E14" s="63">
        <v>773502.76</v>
      </c>
      <c r="F14" s="332">
        <f>C14-E14</f>
        <v>522001.24</v>
      </c>
      <c r="G14" s="5"/>
      <c r="H14" s="327"/>
      <c r="I14" s="387"/>
      <c r="J14" s="391"/>
      <c r="K14" s="390"/>
      <c r="L14" s="315"/>
    </row>
    <row r="15" customHeight="1" spans="1:12">
      <c r="A15" s="331" t="s">
        <v>22</v>
      </c>
      <c r="B15" s="335">
        <f>B16+B17</f>
        <v>631327950</v>
      </c>
      <c r="C15" s="335">
        <f>C16+C17</f>
        <v>632238133.18</v>
      </c>
      <c r="D15" s="336">
        <f>D16+D17</f>
        <v>85951348.5699999</v>
      </c>
      <c r="E15" s="211">
        <f>E16+E17</f>
        <v>401016353.64</v>
      </c>
      <c r="F15" s="332">
        <f>C15-E15</f>
        <v>231221779.54</v>
      </c>
      <c r="G15" s="5"/>
      <c r="H15" s="327"/>
      <c r="I15" s="387"/>
      <c r="J15" s="392"/>
      <c r="K15" s="392"/>
      <c r="L15" s="315"/>
    </row>
    <row r="16" customHeight="1" spans="1:12">
      <c r="A16" s="337" t="s">
        <v>23</v>
      </c>
      <c r="B16" s="208">
        <v>476327950</v>
      </c>
      <c r="C16" s="208">
        <v>477238133.18</v>
      </c>
      <c r="D16" s="211">
        <v>85948510.8999999</v>
      </c>
      <c r="E16" s="211">
        <v>331011969.78</v>
      </c>
      <c r="F16" s="332">
        <f>C16-E16</f>
        <v>146226163.4</v>
      </c>
      <c r="G16" s="338"/>
      <c r="H16" s="327"/>
      <c r="I16" s="387"/>
      <c r="J16" s="392"/>
      <c r="K16" s="392"/>
      <c r="L16" s="315"/>
    </row>
    <row r="17" customHeight="1" spans="1:12">
      <c r="A17" s="339" t="s">
        <v>24</v>
      </c>
      <c r="B17" s="208">
        <v>155000000</v>
      </c>
      <c r="C17" s="208">
        <v>155000000</v>
      </c>
      <c r="D17" s="205">
        <v>2837.67</v>
      </c>
      <c r="E17" s="205">
        <v>70004383.86</v>
      </c>
      <c r="F17" s="332">
        <f>C17-E17</f>
        <v>84995616.14</v>
      </c>
      <c r="G17" s="5"/>
      <c r="H17" s="327"/>
      <c r="I17" s="387"/>
      <c r="J17" s="393"/>
      <c r="K17" s="393"/>
      <c r="L17" s="315"/>
    </row>
    <row r="18" customHeight="1" spans="1:12">
      <c r="A18" s="339" t="s">
        <v>25</v>
      </c>
      <c r="B18" s="208">
        <v>94000000</v>
      </c>
      <c r="C18" s="208">
        <v>94000000</v>
      </c>
      <c r="D18" s="205">
        <v>0</v>
      </c>
      <c r="E18" s="205">
        <v>0</v>
      </c>
      <c r="F18" s="332">
        <f>C18-E18</f>
        <v>94000000</v>
      </c>
      <c r="G18" s="5"/>
      <c r="H18" s="327"/>
      <c r="I18" s="387"/>
      <c r="J18" s="393"/>
      <c r="K18" s="393"/>
      <c r="L18" s="315"/>
    </row>
    <row r="19" customHeight="1" spans="1:12">
      <c r="A19" s="331" t="s">
        <v>26</v>
      </c>
      <c r="B19" s="206">
        <f>SUM(B20:B22)</f>
        <v>49245000</v>
      </c>
      <c r="C19" s="206">
        <f>SUM(C20:C22)</f>
        <v>49245000</v>
      </c>
      <c r="D19" s="63">
        <f>SUM(D20:D22)</f>
        <v>8271906.15</v>
      </c>
      <c r="E19" s="63">
        <f>SUM(E20:E22)</f>
        <v>31569420.9</v>
      </c>
      <c r="F19" s="238">
        <f>SUM(F20:F22)</f>
        <v>17675579.1</v>
      </c>
      <c r="G19" s="5"/>
      <c r="H19" s="327"/>
      <c r="I19" s="387"/>
      <c r="J19" s="391"/>
      <c r="K19" s="391"/>
      <c r="L19" s="315"/>
    </row>
    <row r="20" customHeight="1" spans="1:12">
      <c r="A20" s="331" t="s">
        <v>27</v>
      </c>
      <c r="B20" s="208">
        <v>2175000</v>
      </c>
      <c r="C20" s="208">
        <v>2175000</v>
      </c>
      <c r="D20" s="63">
        <v>119299.22</v>
      </c>
      <c r="E20" s="63">
        <v>1512312.76</v>
      </c>
      <c r="F20" s="332">
        <f>C20-E20</f>
        <v>662687.24</v>
      </c>
      <c r="G20" s="5"/>
      <c r="H20" s="327"/>
      <c r="I20" s="387"/>
      <c r="J20" s="391"/>
      <c r="K20" s="390"/>
      <c r="L20" s="315"/>
    </row>
    <row r="21" customHeight="1" spans="1:12">
      <c r="A21" s="340" t="s">
        <v>28</v>
      </c>
      <c r="B21" s="208">
        <v>70000</v>
      </c>
      <c r="C21" s="208">
        <v>70000</v>
      </c>
      <c r="D21" s="63">
        <v>0</v>
      </c>
      <c r="E21" s="63">
        <v>0</v>
      </c>
      <c r="F21" s="332">
        <f>C21-E21</f>
        <v>70000</v>
      </c>
      <c r="G21" s="5"/>
      <c r="H21" s="327"/>
      <c r="I21" s="387"/>
      <c r="J21" s="391"/>
      <c r="K21" s="391"/>
      <c r="L21" s="315"/>
    </row>
    <row r="22" customHeight="1" spans="1:12">
      <c r="A22" s="331" t="s">
        <v>29</v>
      </c>
      <c r="B22" s="208">
        <v>47000000</v>
      </c>
      <c r="C22" s="208">
        <v>47000000</v>
      </c>
      <c r="D22" s="63">
        <v>8152606.93</v>
      </c>
      <c r="E22" s="63">
        <v>30057108.14</v>
      </c>
      <c r="F22" s="332">
        <f>C22-E22</f>
        <v>16942891.86</v>
      </c>
      <c r="G22" s="5"/>
      <c r="H22" s="327"/>
      <c r="I22" s="387"/>
      <c r="J22" s="394"/>
      <c r="K22" s="390"/>
      <c r="L22" s="315"/>
    </row>
    <row r="23" customHeight="1" spans="1:12">
      <c r="A23" s="331" t="s">
        <v>30</v>
      </c>
      <c r="B23" s="206">
        <f>SUM(B24:B27)</f>
        <v>2863942075</v>
      </c>
      <c r="C23" s="206">
        <f>SUM(C24:C27)</f>
        <v>2880839812.43</v>
      </c>
      <c r="D23" s="63">
        <f>SUM(D24:D27)</f>
        <v>447834934.23</v>
      </c>
      <c r="E23" s="63">
        <f>SUM(E24:E27)</f>
        <v>1966318737.7</v>
      </c>
      <c r="F23" s="238">
        <f>SUM(F24:F27)</f>
        <v>914521074.73</v>
      </c>
      <c r="G23" s="5"/>
      <c r="H23" s="334"/>
      <c r="I23" s="387"/>
      <c r="J23" s="334"/>
      <c r="K23" s="391"/>
      <c r="L23" s="315"/>
    </row>
    <row r="24" customHeight="1" spans="1:12">
      <c r="A24" s="207" t="s">
        <v>31</v>
      </c>
      <c r="B24" s="335">
        <v>679236259.6</v>
      </c>
      <c r="C24" s="335">
        <v>684838324.6</v>
      </c>
      <c r="D24" s="63">
        <v>122357720.95</v>
      </c>
      <c r="E24" s="63">
        <v>473994683.68</v>
      </c>
      <c r="F24" s="332">
        <f>C24-E24</f>
        <v>210843640.92</v>
      </c>
      <c r="G24" s="5"/>
      <c r="H24" s="327"/>
      <c r="I24" s="387"/>
      <c r="J24" s="391"/>
      <c r="K24" s="390"/>
      <c r="L24" s="315"/>
    </row>
    <row r="25" customHeight="1" spans="1:12">
      <c r="A25" s="207" t="s">
        <v>32</v>
      </c>
      <c r="B25" s="335">
        <v>1652307335.4</v>
      </c>
      <c r="C25" s="335">
        <v>1663563576.6</v>
      </c>
      <c r="D25" s="63">
        <v>234519165.3</v>
      </c>
      <c r="E25" s="63">
        <v>1138090020.66</v>
      </c>
      <c r="F25" s="332">
        <f>C25-E25</f>
        <v>525473555.94</v>
      </c>
      <c r="G25" s="5"/>
      <c r="H25" s="327"/>
      <c r="I25" s="387"/>
      <c r="J25" s="391"/>
      <c r="K25" s="390"/>
      <c r="L25" s="315"/>
    </row>
    <row r="26" customHeight="1" spans="1:12">
      <c r="A26" s="207" t="s">
        <v>33</v>
      </c>
      <c r="B26" s="208">
        <v>1258480</v>
      </c>
      <c r="C26" s="208">
        <v>1297911.23</v>
      </c>
      <c r="D26" s="63">
        <v>1264323.75</v>
      </c>
      <c r="E26" s="63">
        <v>1522743.75</v>
      </c>
      <c r="F26" s="332">
        <f>C26-E26</f>
        <v>-224832.52</v>
      </c>
      <c r="G26" s="5"/>
      <c r="H26" s="334"/>
      <c r="I26" s="387"/>
      <c r="J26" s="334"/>
      <c r="K26" s="390"/>
      <c r="L26" s="315"/>
    </row>
    <row r="27" customHeight="1" spans="1:12">
      <c r="A27" s="207" t="s">
        <v>34</v>
      </c>
      <c r="B27" s="208">
        <v>531140000</v>
      </c>
      <c r="C27" s="208">
        <v>531140000</v>
      </c>
      <c r="D27" s="63">
        <v>89693724.23</v>
      </c>
      <c r="E27" s="63">
        <v>352711289.61</v>
      </c>
      <c r="F27" s="332">
        <f>C27-E27</f>
        <v>178428710.39</v>
      </c>
      <c r="G27" s="5"/>
      <c r="H27" s="334"/>
      <c r="I27" s="387"/>
      <c r="J27" s="334"/>
      <c r="K27" s="390"/>
      <c r="L27" s="315"/>
    </row>
    <row r="28" customHeight="1" spans="1:12">
      <c r="A28" s="331" t="s">
        <v>35</v>
      </c>
      <c r="B28" s="206">
        <f>SUM(B29:B32)</f>
        <v>248982816</v>
      </c>
      <c r="C28" s="206">
        <f>SUM(C29:C32)</f>
        <v>584925983.67</v>
      </c>
      <c r="D28" s="63">
        <f>SUM(D29:D32)</f>
        <v>53110997.46</v>
      </c>
      <c r="E28" s="63">
        <f>SUM(E29:E32)</f>
        <v>503196002.62</v>
      </c>
      <c r="F28" s="238">
        <f>SUM(F29:F32)</f>
        <v>81729981.0499999</v>
      </c>
      <c r="G28" s="5"/>
      <c r="H28" s="327"/>
      <c r="I28" s="387"/>
      <c r="J28" s="391"/>
      <c r="K28" s="391"/>
      <c r="L28" s="315"/>
    </row>
    <row r="29" customHeight="1" spans="1:12">
      <c r="A29" s="207" t="s">
        <v>36</v>
      </c>
      <c r="B29" s="208">
        <v>27961439</v>
      </c>
      <c r="C29" s="208">
        <v>28650757.24</v>
      </c>
      <c r="D29" s="63">
        <v>4551781.27</v>
      </c>
      <c r="E29" s="63">
        <v>15335495.64</v>
      </c>
      <c r="F29" s="332">
        <f>C29-E29</f>
        <v>13315261.6</v>
      </c>
      <c r="G29" s="28"/>
      <c r="H29" s="327"/>
      <c r="I29" s="387"/>
      <c r="J29" s="393"/>
      <c r="K29" s="390"/>
      <c r="L29" s="315"/>
    </row>
    <row r="30" customHeight="1" spans="1:12">
      <c r="A30" s="207" t="s">
        <v>37</v>
      </c>
      <c r="B30" s="208">
        <v>18939162</v>
      </c>
      <c r="C30" s="208">
        <v>18939162</v>
      </c>
      <c r="D30" s="63">
        <v>3799617.54</v>
      </c>
      <c r="E30" s="63">
        <v>19126317.75</v>
      </c>
      <c r="F30" s="332">
        <f>C30-E30</f>
        <v>-187155.75</v>
      </c>
      <c r="G30" s="5"/>
      <c r="H30" s="327"/>
      <c r="I30" s="387"/>
      <c r="J30" s="391"/>
      <c r="K30" s="390"/>
      <c r="L30" s="315"/>
    </row>
    <row r="31" customHeight="1" spans="1:12">
      <c r="A31" s="207" t="s">
        <v>38</v>
      </c>
      <c r="B31" s="206">
        <v>0</v>
      </c>
      <c r="C31" s="206">
        <v>0</v>
      </c>
      <c r="D31" s="63">
        <v>0</v>
      </c>
      <c r="E31" s="63">
        <v>0</v>
      </c>
      <c r="F31" s="238">
        <v>0</v>
      </c>
      <c r="G31" s="5"/>
      <c r="H31" s="327"/>
      <c r="I31" s="387"/>
      <c r="J31" s="391"/>
      <c r="K31" s="391"/>
      <c r="L31" s="315"/>
    </row>
    <row r="32" customHeight="1" spans="1:12">
      <c r="A32" s="207" t="s">
        <v>39</v>
      </c>
      <c r="B32" s="208">
        <v>202082215</v>
      </c>
      <c r="C32" s="208">
        <v>537336064.43</v>
      </c>
      <c r="D32" s="63">
        <v>44759598.65</v>
      </c>
      <c r="E32" s="199">
        <v>468734189.23</v>
      </c>
      <c r="F32" s="341">
        <f>C32-E32</f>
        <v>68601875.1999999</v>
      </c>
      <c r="G32" s="5"/>
      <c r="H32" s="327"/>
      <c r="I32" s="387"/>
      <c r="J32" s="391"/>
      <c r="K32" s="390"/>
      <c r="L32" s="315"/>
    </row>
    <row r="33" ht="18" customHeight="1" spans="1:12">
      <c r="A33" s="342" t="s">
        <v>40</v>
      </c>
      <c r="B33" s="227">
        <f>B34+B36+B39+B40+B44</f>
        <v>306131276</v>
      </c>
      <c r="C33" s="227">
        <f>C34+C36+C39+C40+C44</f>
        <v>377025371.11</v>
      </c>
      <c r="D33" s="343">
        <f>D34+D36+D39+D40+D44</f>
        <v>11277480.74</v>
      </c>
      <c r="E33" s="343">
        <f>E34+E36+E39+E40+E44</f>
        <v>206747390.18</v>
      </c>
      <c r="F33" s="344">
        <f>F34+F36+F39+F40+F44</f>
        <v>170277980.93</v>
      </c>
      <c r="G33" s="5"/>
      <c r="H33" s="327"/>
      <c r="I33" s="387"/>
      <c r="J33" s="388"/>
      <c r="K33" s="388"/>
      <c r="L33" s="315"/>
    </row>
    <row r="34" customHeight="1" spans="1:12">
      <c r="A34" s="345" t="s">
        <v>41</v>
      </c>
      <c r="B34" s="206">
        <f>B35</f>
        <v>233814976</v>
      </c>
      <c r="C34" s="206">
        <f>C35</f>
        <v>239649003.54</v>
      </c>
      <c r="D34" s="346">
        <f>D35</f>
        <v>0</v>
      </c>
      <c r="E34" s="324">
        <f>E35</f>
        <v>161476608.64</v>
      </c>
      <c r="F34" s="332">
        <f>F35</f>
        <v>78172394.9</v>
      </c>
      <c r="G34" s="5"/>
      <c r="H34" s="327"/>
      <c r="I34" s="387"/>
      <c r="J34" s="388"/>
      <c r="K34" s="388"/>
      <c r="L34" s="315"/>
    </row>
    <row r="35" customHeight="1" spans="1:12">
      <c r="A35" s="207" t="s">
        <v>42</v>
      </c>
      <c r="B35" s="208">
        <v>233814976</v>
      </c>
      <c r="C35" s="208">
        <v>239649003.54</v>
      </c>
      <c r="D35" s="63">
        <v>0</v>
      </c>
      <c r="E35" s="63">
        <v>161476608.64</v>
      </c>
      <c r="F35" s="332">
        <f>C35-E35</f>
        <v>78172394.9</v>
      </c>
      <c r="G35" s="5"/>
      <c r="H35" s="327"/>
      <c r="I35" s="387"/>
      <c r="J35" s="393"/>
      <c r="K35" s="390"/>
      <c r="L35" s="315"/>
    </row>
    <row r="36" customHeight="1" spans="1:12">
      <c r="A36" s="331" t="s">
        <v>43</v>
      </c>
      <c r="B36" s="206">
        <f>SUM(B37:B38)</f>
        <v>1464837</v>
      </c>
      <c r="C36" s="206">
        <f>SUM(C37:C38)</f>
        <v>1464837</v>
      </c>
      <c r="D36" s="63">
        <f>SUM(D37:D38)</f>
        <v>87125.23</v>
      </c>
      <c r="E36" s="63">
        <f>SUM(E37:E38)</f>
        <v>1000761.91</v>
      </c>
      <c r="F36" s="332">
        <f>SUM(F37:F38)</f>
        <v>464075.09</v>
      </c>
      <c r="G36" s="5"/>
      <c r="H36" s="327"/>
      <c r="I36" s="387"/>
      <c r="J36" s="391"/>
      <c r="K36" s="391"/>
      <c r="L36" s="315"/>
    </row>
    <row r="37" customHeight="1" spans="1:12">
      <c r="A37" s="207" t="s">
        <v>44</v>
      </c>
      <c r="B37" s="208">
        <v>10000</v>
      </c>
      <c r="C37" s="208">
        <v>10000</v>
      </c>
      <c r="D37" s="63">
        <v>0</v>
      </c>
      <c r="E37" s="63">
        <v>0.01</v>
      </c>
      <c r="F37" s="332">
        <f>C37-E37</f>
        <v>9999.99</v>
      </c>
      <c r="G37" s="5"/>
      <c r="H37" s="327"/>
      <c r="I37" s="387"/>
      <c r="J37" s="391"/>
      <c r="K37" s="391"/>
      <c r="L37" s="315"/>
    </row>
    <row r="38" customHeight="1" spans="1:12">
      <c r="A38" s="207" t="s">
        <v>45</v>
      </c>
      <c r="B38" s="335">
        <v>1454837</v>
      </c>
      <c r="C38" s="335">
        <v>1454837</v>
      </c>
      <c r="D38" s="63">
        <v>87125.23</v>
      </c>
      <c r="E38" s="63">
        <v>1000761.9</v>
      </c>
      <c r="F38" s="332">
        <f>C38-E38</f>
        <v>454075.1</v>
      </c>
      <c r="G38" s="5"/>
      <c r="H38" s="327"/>
      <c r="I38" s="387"/>
      <c r="J38" s="391"/>
      <c r="K38" s="390"/>
      <c r="L38" s="315"/>
    </row>
    <row r="39" customHeight="1" spans="1:12">
      <c r="A39" s="331" t="s">
        <v>46</v>
      </c>
      <c r="B39" s="208">
        <v>14959707</v>
      </c>
      <c r="C39" s="208">
        <v>14959707</v>
      </c>
      <c r="D39" s="63">
        <v>369719.76</v>
      </c>
      <c r="E39" s="63">
        <v>1426040.03</v>
      </c>
      <c r="F39" s="332">
        <f>C39-E39</f>
        <v>13533666.97</v>
      </c>
      <c r="G39" s="5"/>
      <c r="H39" s="327"/>
      <c r="I39" s="387"/>
      <c r="J39" s="393"/>
      <c r="K39" s="390"/>
      <c r="L39" s="315"/>
    </row>
    <row r="40" customHeight="1" spans="1:12">
      <c r="A40" s="331" t="s">
        <v>47</v>
      </c>
      <c r="B40" s="206">
        <f>SUM(B41:B43)</f>
        <v>55891756</v>
      </c>
      <c r="C40" s="206">
        <f t="shared" ref="C40:F40" si="0">SUM(C41:C43)</f>
        <v>87355664.06</v>
      </c>
      <c r="D40" s="63">
        <f t="shared" si="0"/>
        <v>820070.85</v>
      </c>
      <c r="E40" s="63">
        <f t="shared" si="0"/>
        <v>9247820.24</v>
      </c>
      <c r="F40" s="238">
        <f t="shared" si="0"/>
        <v>78107843.82</v>
      </c>
      <c r="G40" s="5"/>
      <c r="H40" s="327"/>
      <c r="I40" s="387"/>
      <c r="J40" s="391"/>
      <c r="K40" s="391"/>
      <c r="L40" s="315"/>
    </row>
    <row r="41" customHeight="1" spans="1:12">
      <c r="A41" s="207" t="s">
        <v>48</v>
      </c>
      <c r="B41" s="208">
        <v>55891756</v>
      </c>
      <c r="C41" s="208">
        <v>86418939.8</v>
      </c>
      <c r="D41" s="63">
        <v>820070.85</v>
      </c>
      <c r="E41" s="63">
        <v>8182412.34</v>
      </c>
      <c r="F41" s="332">
        <f t="shared" ref="F41:F48" si="1">C41-E41</f>
        <v>78236527.46</v>
      </c>
      <c r="G41" s="5"/>
      <c r="H41" s="327"/>
      <c r="I41" s="387"/>
      <c r="J41" s="393"/>
      <c r="K41" s="390"/>
      <c r="L41" s="315"/>
    </row>
    <row r="42" customHeight="1" spans="1:12">
      <c r="A42" s="207" t="s">
        <v>32</v>
      </c>
      <c r="B42" s="335">
        <v>0</v>
      </c>
      <c r="C42" s="335">
        <v>536724.26</v>
      </c>
      <c r="D42" s="63">
        <v>0</v>
      </c>
      <c r="E42" s="63">
        <v>665362</v>
      </c>
      <c r="F42" s="332">
        <f t="shared" si="1"/>
        <v>-128637.74</v>
      </c>
      <c r="G42" s="5"/>
      <c r="H42" s="327"/>
      <c r="I42" s="387"/>
      <c r="J42" s="393"/>
      <c r="K42" s="390"/>
      <c r="L42" s="315"/>
    </row>
    <row r="43" customHeight="1" spans="1:12">
      <c r="A43" s="207" t="s">
        <v>49</v>
      </c>
      <c r="B43" s="212">
        <v>0</v>
      </c>
      <c r="C43" s="212">
        <v>400000</v>
      </c>
      <c r="D43" s="205">
        <v>0</v>
      </c>
      <c r="E43" s="205">
        <v>400045.9</v>
      </c>
      <c r="F43" s="332">
        <f t="shared" si="1"/>
        <v>-45.9000000000233</v>
      </c>
      <c r="G43" s="5"/>
      <c r="H43" s="327"/>
      <c r="I43" s="387"/>
      <c r="J43" s="393"/>
      <c r="K43" s="393"/>
      <c r="L43" s="315"/>
    </row>
    <row r="44" customHeight="1" spans="1:12">
      <c r="A44" s="207" t="s">
        <v>50</v>
      </c>
      <c r="B44" s="206">
        <f>B45+B46</f>
        <v>0</v>
      </c>
      <c r="C44" s="206">
        <f>C45+C46</f>
        <v>33596159.51</v>
      </c>
      <c r="D44" s="63">
        <f>D45+D46</f>
        <v>10000564.9</v>
      </c>
      <c r="E44" s="63">
        <f>E45+E46</f>
        <v>33596159.36</v>
      </c>
      <c r="F44" s="332">
        <f t="shared" si="1"/>
        <v>0.149999998509884</v>
      </c>
      <c r="G44" s="5"/>
      <c r="H44" s="334"/>
      <c r="I44" s="387"/>
      <c r="J44" s="393"/>
      <c r="K44" s="391"/>
      <c r="L44" s="315"/>
    </row>
    <row r="45" customHeight="1" spans="1:12">
      <c r="A45" s="207" t="s">
        <v>51</v>
      </c>
      <c r="B45" s="206">
        <v>0</v>
      </c>
      <c r="C45" s="206">
        <v>0</v>
      </c>
      <c r="D45" s="63">
        <v>0</v>
      </c>
      <c r="E45" s="63">
        <v>0</v>
      </c>
      <c r="F45" s="332">
        <f t="shared" si="1"/>
        <v>0</v>
      </c>
      <c r="G45" s="5"/>
      <c r="H45" s="327"/>
      <c r="I45" s="387"/>
      <c r="J45" s="393"/>
      <c r="K45" s="391"/>
      <c r="L45" s="315"/>
    </row>
    <row r="46" customHeight="1" spans="1:12">
      <c r="A46" s="207" t="s">
        <v>52</v>
      </c>
      <c r="B46" s="206">
        <v>0</v>
      </c>
      <c r="C46" s="200">
        <v>33596159.51</v>
      </c>
      <c r="D46" s="199">
        <v>10000564.9</v>
      </c>
      <c r="E46" s="199">
        <v>33596159.36</v>
      </c>
      <c r="F46" s="332">
        <f t="shared" si="1"/>
        <v>0.149999998509884</v>
      </c>
      <c r="G46" s="5"/>
      <c r="H46" s="327"/>
      <c r="I46" s="387"/>
      <c r="J46" s="391"/>
      <c r="K46" s="390"/>
      <c r="L46" s="315"/>
    </row>
    <row r="47" customHeight="1" spans="1:12">
      <c r="A47" s="347" t="s">
        <v>53</v>
      </c>
      <c r="B47" s="300">
        <v>1161686784</v>
      </c>
      <c r="C47" s="300">
        <v>1163099809</v>
      </c>
      <c r="D47" s="50">
        <v>129470527.41</v>
      </c>
      <c r="E47" s="50">
        <v>700743382.44</v>
      </c>
      <c r="F47" s="343">
        <f t="shared" si="1"/>
        <v>462356426.56</v>
      </c>
      <c r="G47" s="5"/>
      <c r="H47" s="327"/>
      <c r="I47" s="387"/>
      <c r="J47" s="392"/>
      <c r="K47" s="390"/>
      <c r="L47" s="315"/>
    </row>
    <row r="48" customHeight="1" spans="1:12">
      <c r="A48" s="321" t="s">
        <v>54</v>
      </c>
      <c r="B48" s="348">
        <f>B6+B33+B47</f>
        <v>10803316000</v>
      </c>
      <c r="C48" s="349">
        <f>C6+C33+C47</f>
        <v>11229374208.39</v>
      </c>
      <c r="D48" s="350">
        <f>D6+D33+D47</f>
        <v>1543016620.92</v>
      </c>
      <c r="E48" s="350">
        <f>E6+E33+E47</f>
        <v>7396087442.7</v>
      </c>
      <c r="F48" s="332">
        <f t="shared" si="1"/>
        <v>3833286765.69</v>
      </c>
      <c r="G48" s="5"/>
      <c r="H48" s="327"/>
      <c r="I48" s="387"/>
      <c r="J48" s="388"/>
      <c r="K48" s="388"/>
      <c r="L48" s="315"/>
    </row>
    <row r="49" customHeight="1" spans="1:12">
      <c r="A49" s="347" t="s">
        <v>55</v>
      </c>
      <c r="B49" s="351">
        <v>0</v>
      </c>
      <c r="C49" s="352">
        <v>0</v>
      </c>
      <c r="D49" s="353"/>
      <c r="E49" s="353">
        <v>0</v>
      </c>
      <c r="F49" s="354">
        <v>0</v>
      </c>
      <c r="G49" s="5"/>
      <c r="H49" s="327"/>
      <c r="I49" s="315"/>
      <c r="J49" s="391"/>
      <c r="K49" s="320"/>
      <c r="L49" s="315"/>
    </row>
    <row r="50" customHeight="1" spans="1:10">
      <c r="A50" s="321" t="s">
        <v>56</v>
      </c>
      <c r="B50" s="351">
        <f>B48+B49</f>
        <v>10803316000</v>
      </c>
      <c r="C50" s="352">
        <f>C48+C49</f>
        <v>11229374208.39</v>
      </c>
      <c r="D50" s="350">
        <f>D48+D49</f>
        <v>1543016620.92</v>
      </c>
      <c r="E50" s="350">
        <f>E48+E49</f>
        <v>7396087442.7</v>
      </c>
      <c r="F50" s="354">
        <f>C50-E50</f>
        <v>3833286765.69</v>
      </c>
      <c r="G50" s="5"/>
      <c r="H50" s="338"/>
      <c r="J50" s="22"/>
    </row>
    <row r="51" customHeight="1" spans="1:10">
      <c r="A51" s="321" t="s">
        <v>57</v>
      </c>
      <c r="B51" s="355"/>
      <c r="C51" s="356"/>
      <c r="D51" s="346"/>
      <c r="E51" s="346">
        <v>0</v>
      </c>
      <c r="F51" s="357"/>
      <c r="J51" s="22"/>
    </row>
    <row r="52" ht="18" customHeight="1" spans="1:10">
      <c r="A52" s="358" t="s">
        <v>58</v>
      </c>
      <c r="B52" s="50">
        <f>B50</f>
        <v>10803316000</v>
      </c>
      <c r="C52" s="50">
        <f>C50</f>
        <v>11229374208.39</v>
      </c>
      <c r="D52" s="343">
        <f>D50+D51</f>
        <v>1543016620.92</v>
      </c>
      <c r="E52" s="343">
        <f>E50+E51</f>
        <v>7396087442.7</v>
      </c>
      <c r="F52" s="343">
        <f>C52-E52</f>
        <v>3833286765.69</v>
      </c>
      <c r="H52" s="338"/>
      <c r="J52" s="22"/>
    </row>
    <row r="53" ht="18" customHeight="1" spans="1:11">
      <c r="A53" s="359" t="s">
        <v>59</v>
      </c>
      <c r="B53" s="360"/>
      <c r="C53" s="199">
        <v>319386386.71</v>
      </c>
      <c r="D53" s="361"/>
      <c r="E53" s="199">
        <v>319386386.71</v>
      </c>
      <c r="F53" s="341"/>
      <c r="K53" s="395"/>
    </row>
    <row r="54" ht="12" customHeight="1" spans="1:6">
      <c r="A54"/>
      <c r="B54" s="362"/>
      <c r="C54" s="362"/>
      <c r="D54" s="363"/>
      <c r="E54" s="364"/>
      <c r="F54" s="364"/>
    </row>
    <row r="55" ht="16.5" customHeight="1" spans="1:6">
      <c r="A55" s="232"/>
      <c r="B55" s="197" t="s">
        <v>60</v>
      </c>
      <c r="C55" s="197"/>
      <c r="D55" s="365" t="s">
        <v>61</v>
      </c>
      <c r="E55" s="365"/>
      <c r="F55" s="365"/>
    </row>
    <row r="56" ht="15.75" customHeight="1" spans="1:11">
      <c r="A56" s="366" t="s">
        <v>61</v>
      </c>
      <c r="B56" s="366" t="s">
        <v>8</v>
      </c>
      <c r="C56" s="319" t="s">
        <v>62</v>
      </c>
      <c r="D56" s="319" t="s">
        <v>63</v>
      </c>
      <c r="E56" s="319" t="s">
        <v>64</v>
      </c>
      <c r="F56" s="367" t="s">
        <v>65</v>
      </c>
      <c r="H56" s="318"/>
      <c r="J56" s="386"/>
      <c r="K56" s="395"/>
    </row>
    <row r="57" ht="28.5" customHeight="1" spans="1:10">
      <c r="A57" s="368" t="s">
        <v>66</v>
      </c>
      <c r="B57" s="369">
        <f>B58+B62+B66</f>
        <v>9179687748</v>
      </c>
      <c r="C57" s="370">
        <f>C58+C62+C66</f>
        <v>10166225570.56</v>
      </c>
      <c r="D57" s="371">
        <f>D58+D62+D66</f>
        <v>8128816916.85</v>
      </c>
      <c r="E57" s="300">
        <f>E58+E62+E66</f>
        <v>6186806568.18</v>
      </c>
      <c r="F57" s="300">
        <f>F58+F62+F66</f>
        <v>6016085334.06</v>
      </c>
      <c r="H57" s="372"/>
      <c r="J57" s="393"/>
    </row>
    <row r="58" ht="15.75" customHeight="1" spans="1:11">
      <c r="A58" s="373" t="s">
        <v>67</v>
      </c>
      <c r="B58" s="374">
        <f>SUM(B59:B61)</f>
        <v>8256362233</v>
      </c>
      <c r="C58" s="375">
        <f>SUM(C59:C61)</f>
        <v>9219398888.72</v>
      </c>
      <c r="D58" s="371">
        <f>SUM(D59:D61)</f>
        <v>7492893327.14</v>
      </c>
      <c r="E58" s="300">
        <f>SUM(E59:E61)</f>
        <v>5753338290.75</v>
      </c>
      <c r="F58" s="300">
        <f>SUM(F59:F61)</f>
        <v>5602405415.28</v>
      </c>
      <c r="H58" s="372"/>
      <c r="J58" s="393"/>
      <c r="K58" s="395"/>
    </row>
    <row r="59" ht="15.75" customHeight="1" spans="1:10">
      <c r="A59" s="345" t="s">
        <v>68</v>
      </c>
      <c r="B59" s="376">
        <v>3651774296</v>
      </c>
      <c r="C59" s="377">
        <v>3817197288.57</v>
      </c>
      <c r="D59" s="202">
        <v>2788678621.08</v>
      </c>
      <c r="E59" s="202">
        <v>2371470233.21</v>
      </c>
      <c r="F59" s="202">
        <v>2366950623.27</v>
      </c>
      <c r="G59" s="28"/>
      <c r="H59" s="372"/>
      <c r="I59" s="28"/>
      <c r="J59" s="320"/>
    </row>
    <row r="60" ht="15.75" customHeight="1" spans="1:12">
      <c r="A60" s="331" t="s">
        <v>69</v>
      </c>
      <c r="B60" s="208">
        <v>78269000</v>
      </c>
      <c r="C60" s="378">
        <v>85516275</v>
      </c>
      <c r="D60" s="63">
        <v>81106275</v>
      </c>
      <c r="E60" s="63">
        <v>62643081.18</v>
      </c>
      <c r="F60" s="63">
        <v>62292446.3</v>
      </c>
      <c r="G60" s="28"/>
      <c r="H60" s="372"/>
      <c r="I60" s="28"/>
      <c r="J60" s="320"/>
      <c r="K60" s="134"/>
      <c r="L60" s="28"/>
    </row>
    <row r="61" ht="15.75" customHeight="1" spans="1:12">
      <c r="A61" s="379" t="s">
        <v>70</v>
      </c>
      <c r="B61" s="380">
        <v>4526318937</v>
      </c>
      <c r="C61" s="63">
        <v>5316685325.15</v>
      </c>
      <c r="D61" s="63">
        <v>4623108431.06</v>
      </c>
      <c r="E61" s="63">
        <v>3319224976.36</v>
      </c>
      <c r="F61" s="63">
        <v>3173162345.71</v>
      </c>
      <c r="G61" s="28"/>
      <c r="H61" s="372"/>
      <c r="I61" s="28"/>
      <c r="J61" s="320"/>
      <c r="K61" s="134"/>
      <c r="L61" s="28"/>
    </row>
    <row r="62" ht="15.75" customHeight="1" spans="1:12">
      <c r="A62" s="347" t="s">
        <v>71</v>
      </c>
      <c r="B62" s="381">
        <f>SUM(B63:B65)</f>
        <v>794434406</v>
      </c>
      <c r="C62" s="300">
        <f>SUM(C63:C65)</f>
        <v>931452572.84</v>
      </c>
      <c r="D62" s="300">
        <f>SUM(D63:D65)</f>
        <v>635923589.71</v>
      </c>
      <c r="E62" s="300">
        <f>SUM(E63:E65)</f>
        <v>433468277.43</v>
      </c>
      <c r="F62" s="300">
        <f>SUM(F63:F65)</f>
        <v>413679918.78</v>
      </c>
      <c r="H62" s="372"/>
      <c r="I62" s="396"/>
      <c r="J62" s="397"/>
      <c r="K62" s="134"/>
      <c r="L62" s="28"/>
    </row>
    <row r="63" ht="15.75" customHeight="1" spans="1:11">
      <c r="A63" s="382" t="s">
        <v>72</v>
      </c>
      <c r="B63" s="383">
        <v>653502097</v>
      </c>
      <c r="C63" s="384">
        <v>754833083.84</v>
      </c>
      <c r="D63" s="63">
        <v>463288873.86</v>
      </c>
      <c r="E63" s="63">
        <v>311157536.67</v>
      </c>
      <c r="F63" s="63">
        <v>293597338.34</v>
      </c>
      <c r="H63" s="372"/>
      <c r="I63" s="396"/>
      <c r="J63" s="320"/>
      <c r="K63" s="134"/>
    </row>
    <row r="64" ht="15.75" customHeight="1" spans="1:12">
      <c r="A64" s="385" t="s">
        <v>73</v>
      </c>
      <c r="B64" s="208">
        <v>13892600</v>
      </c>
      <c r="C64" s="336">
        <v>51536230</v>
      </c>
      <c r="D64" s="63">
        <v>47751585.03</v>
      </c>
      <c r="E64" s="63">
        <v>39775053.54</v>
      </c>
      <c r="F64" s="63">
        <v>39185456.44</v>
      </c>
      <c r="H64" s="372"/>
      <c r="I64" s="396"/>
      <c r="J64" s="393"/>
      <c r="K64" s="134"/>
      <c r="L64" s="398"/>
    </row>
    <row r="65" ht="15.75" customHeight="1" spans="1:12">
      <c r="A65" s="379" t="s">
        <v>74</v>
      </c>
      <c r="B65" s="216">
        <v>127039709</v>
      </c>
      <c r="C65" s="378">
        <v>125083259</v>
      </c>
      <c r="D65" s="399">
        <v>124883130.82</v>
      </c>
      <c r="E65" s="399">
        <v>82535687.22</v>
      </c>
      <c r="F65" s="399">
        <v>80897124</v>
      </c>
      <c r="H65" s="372"/>
      <c r="I65" s="396"/>
      <c r="J65" s="393"/>
      <c r="K65" s="372"/>
      <c r="L65" s="398"/>
    </row>
    <row r="66" ht="15.75" customHeight="1" spans="1:12">
      <c r="A66" s="400" t="s">
        <v>75</v>
      </c>
      <c r="B66" s="381">
        <v>128891109</v>
      </c>
      <c r="C66" s="300">
        <v>15374109</v>
      </c>
      <c r="D66" s="401"/>
      <c r="E66" s="401"/>
      <c r="F66" s="401"/>
      <c r="H66" s="372"/>
      <c r="J66" s="397"/>
      <c r="K66" s="134"/>
      <c r="L66" s="398"/>
    </row>
    <row r="67" ht="15.75" customHeight="1" spans="1:11">
      <c r="A67" s="379" t="s">
        <v>76</v>
      </c>
      <c r="B67" s="402">
        <f>B68+B72</f>
        <v>1161686784</v>
      </c>
      <c r="C67" s="205">
        <f>C68+C72</f>
        <v>1144746234</v>
      </c>
      <c r="D67" s="205">
        <f>D68+D72</f>
        <v>811931545.02</v>
      </c>
      <c r="E67" s="205">
        <f>E68+E72</f>
        <v>739778970.51</v>
      </c>
      <c r="F67" s="300">
        <f>F68+F72</f>
        <v>668613143.78</v>
      </c>
      <c r="H67" s="372"/>
      <c r="J67" s="320"/>
      <c r="K67" s="134"/>
    </row>
    <row r="68" ht="15.75" customHeight="1" spans="1:11">
      <c r="A68" s="347" t="s">
        <v>77</v>
      </c>
      <c r="B68" s="381">
        <f>SUM(B69:B71)</f>
        <v>1058895930</v>
      </c>
      <c r="C68" s="300">
        <f>SUM(C69:C71)</f>
        <v>1057875466</v>
      </c>
      <c r="D68" s="300">
        <f>SUM(D69:D71)</f>
        <v>740546702.62</v>
      </c>
      <c r="E68" s="50">
        <f>SUM(E69:E71)</f>
        <v>672661080.03</v>
      </c>
      <c r="F68" s="300">
        <f>SUM(F69:F71)</f>
        <v>602561991.06</v>
      </c>
      <c r="H68" s="22"/>
      <c r="J68" s="393"/>
      <c r="K68" s="134"/>
    </row>
    <row r="69" ht="15.75" customHeight="1" spans="1:11">
      <c r="A69" s="382" t="s">
        <v>68</v>
      </c>
      <c r="B69" s="208">
        <v>471519493</v>
      </c>
      <c r="C69" s="63">
        <v>469989493</v>
      </c>
      <c r="D69" s="63">
        <v>301179201.26</v>
      </c>
      <c r="E69" s="63">
        <v>291315335.33</v>
      </c>
      <c r="F69" s="63">
        <v>253661474.23</v>
      </c>
      <c r="G69" s="28"/>
      <c r="H69" s="134"/>
      <c r="I69" s="28"/>
      <c r="J69" s="393"/>
      <c r="K69" s="372"/>
    </row>
    <row r="70" ht="15.75" customHeight="1" spans="1:12">
      <c r="A70" s="385" t="s">
        <v>69</v>
      </c>
      <c r="B70" s="208">
        <v>15500000</v>
      </c>
      <c r="C70" s="336">
        <v>15500000</v>
      </c>
      <c r="D70" s="336">
        <v>15500000</v>
      </c>
      <c r="E70" s="63">
        <v>9790411.34</v>
      </c>
      <c r="F70" s="63">
        <v>8486483.11</v>
      </c>
      <c r="G70" s="28"/>
      <c r="H70" s="134"/>
      <c r="I70" s="28"/>
      <c r="J70" s="429"/>
      <c r="K70" s="404"/>
      <c r="L70" s="28"/>
    </row>
    <row r="71" ht="15.75" customHeight="1" spans="1:12">
      <c r="A71" s="379" t="s">
        <v>70</v>
      </c>
      <c r="B71" s="208">
        <v>571876437</v>
      </c>
      <c r="C71" s="403">
        <v>572385973</v>
      </c>
      <c r="D71" s="63">
        <v>423867501.36</v>
      </c>
      <c r="E71" s="63">
        <v>371555333.36</v>
      </c>
      <c r="F71" s="63">
        <v>340414033.72</v>
      </c>
      <c r="G71" s="28"/>
      <c r="H71" s="134"/>
      <c r="I71" s="390"/>
      <c r="J71" s="320"/>
      <c r="K71" s="134"/>
      <c r="L71" s="28"/>
    </row>
    <row r="72" ht="15.75" customHeight="1" spans="1:12">
      <c r="A72" s="347" t="s">
        <v>78</v>
      </c>
      <c r="B72" s="381">
        <f>SUM(B73:B74)</f>
        <v>102790854</v>
      </c>
      <c r="C72" s="300">
        <f>SUM(C73:C74)</f>
        <v>86870768</v>
      </c>
      <c r="D72" s="300">
        <f>SUM(D73:D74)</f>
        <v>71384842.4</v>
      </c>
      <c r="E72" s="300">
        <f>SUM(E73:E74)</f>
        <v>67117890.48</v>
      </c>
      <c r="F72" s="300">
        <f>SUM(F73:F74)</f>
        <v>66051152.72</v>
      </c>
      <c r="H72" s="372"/>
      <c r="J72" s="393"/>
      <c r="K72" s="134"/>
      <c r="L72" s="28"/>
    </row>
    <row r="73" ht="15.75" customHeight="1" spans="1:11">
      <c r="A73" s="382" t="s">
        <v>72</v>
      </c>
      <c r="B73" s="376">
        <v>89990000</v>
      </c>
      <c r="C73" s="205">
        <v>74069914</v>
      </c>
      <c r="D73" s="205">
        <v>58583988.4</v>
      </c>
      <c r="E73" s="202">
        <v>58583988.4</v>
      </c>
      <c r="F73" s="202">
        <v>58583988.4</v>
      </c>
      <c r="H73" s="404"/>
      <c r="I73" s="398"/>
      <c r="J73" s="393"/>
      <c r="K73" s="372"/>
    </row>
    <row r="74" ht="15.75" customHeight="1" spans="1:12">
      <c r="A74" s="385" t="s">
        <v>74</v>
      </c>
      <c r="B74" s="216">
        <v>12800854</v>
      </c>
      <c r="C74" s="405">
        <v>12800854</v>
      </c>
      <c r="D74" s="399">
        <v>12800854</v>
      </c>
      <c r="E74" s="199">
        <v>8533902.08</v>
      </c>
      <c r="F74" s="199">
        <v>7467164.32</v>
      </c>
      <c r="H74" s="404"/>
      <c r="I74" s="398"/>
      <c r="J74" s="429"/>
      <c r="K74" s="404"/>
      <c r="L74" s="398"/>
    </row>
    <row r="75" ht="17.1" customHeight="1" spans="1:12">
      <c r="A75" s="347" t="s">
        <v>79</v>
      </c>
      <c r="B75" s="208">
        <v>0</v>
      </c>
      <c r="C75" s="18">
        <v>0</v>
      </c>
      <c r="D75" s="406">
        <v>0</v>
      </c>
      <c r="E75" s="406">
        <v>0</v>
      </c>
      <c r="F75" s="399">
        <v>0</v>
      </c>
      <c r="H75" s="404"/>
      <c r="J75" s="429"/>
      <c r="K75" s="404"/>
      <c r="L75" s="398"/>
    </row>
    <row r="76" ht="15.75" customHeight="1" spans="1:11">
      <c r="A76" s="347" t="s">
        <v>80</v>
      </c>
      <c r="B76" s="374">
        <f>B57+B67+B75</f>
        <v>10341374532</v>
      </c>
      <c r="C76" s="399">
        <f>C57+C67+C75</f>
        <v>11310971804.56</v>
      </c>
      <c r="D76" s="399">
        <f>D57+D67+D75</f>
        <v>8940748461.87</v>
      </c>
      <c r="E76" s="399">
        <f>E57+E67+E75</f>
        <v>6926585538.69</v>
      </c>
      <c r="F76" s="407">
        <f>F57+F67+F75</f>
        <v>6684698477.84</v>
      </c>
      <c r="H76" s="404"/>
      <c r="I76" s="404"/>
      <c r="J76" s="430"/>
      <c r="K76" s="404"/>
    </row>
    <row r="77" ht="15.75" customHeight="1" spans="1:12">
      <c r="A77" s="358" t="s">
        <v>81</v>
      </c>
      <c r="B77" s="408"/>
      <c r="C77" s="409"/>
      <c r="D77" s="410"/>
      <c r="E77" s="343">
        <f>E52-E76</f>
        <v>469501904.009999</v>
      </c>
      <c r="F77" s="50">
        <f>E50-F76</f>
        <v>711388964.860001</v>
      </c>
      <c r="H77" s="411"/>
      <c r="I77" s="411"/>
      <c r="J77" s="315"/>
      <c r="K77" s="404"/>
      <c r="L77" s="404"/>
    </row>
    <row r="78" ht="15.75" customHeight="1" spans="1:6">
      <c r="A78" s="412" t="s">
        <v>82</v>
      </c>
      <c r="B78" s="202">
        <f>B76</f>
        <v>10341374532</v>
      </c>
      <c r="C78" s="324">
        <f>C76</f>
        <v>11310971804.56</v>
      </c>
      <c r="D78" s="343">
        <f>SUM(D76:D77)</f>
        <v>8940748461.87</v>
      </c>
      <c r="E78" s="343">
        <f>E76+E77</f>
        <v>7396087442.7</v>
      </c>
      <c r="F78" s="343">
        <f>F76+F77</f>
        <v>7396087442.7</v>
      </c>
    </row>
    <row r="79" ht="15.75" customHeight="1" spans="1:6">
      <c r="A79" s="413" t="s">
        <v>83</v>
      </c>
      <c r="B79" s="202">
        <v>461941468</v>
      </c>
      <c r="C79" s="343">
        <v>451827868</v>
      </c>
      <c r="D79" s="414"/>
      <c r="E79" s="415"/>
      <c r="F79" s="416"/>
    </row>
    <row r="80" ht="15.75" customHeight="1" spans="1:6">
      <c r="A80" s="413" t="s">
        <v>84</v>
      </c>
      <c r="B80" s="300">
        <f>B78+B79</f>
        <v>10803316000</v>
      </c>
      <c r="C80" s="300">
        <f>C78+C79</f>
        <v>11762799672.56</v>
      </c>
      <c r="D80" s="417"/>
      <c r="E80" s="418"/>
      <c r="F80" s="419"/>
    </row>
    <row r="81" ht="15.75" customHeight="1" spans="1:12">
      <c r="A81" s="420"/>
      <c r="B81" s="127"/>
      <c r="C81" s="127"/>
      <c r="D81" s="127"/>
      <c r="E81" s="127"/>
      <c r="F81" s="127"/>
      <c r="H81" s="28"/>
      <c r="J81" s="28"/>
      <c r="K81" s="28"/>
      <c r="L81" s="28"/>
    </row>
    <row r="82" ht="15.75" customHeight="1" spans="1:8">
      <c r="A82" s="31"/>
      <c r="B82" s="421"/>
      <c r="C82" s="421"/>
      <c r="D82" s="32"/>
      <c r="E82" s="31"/>
      <c r="F82" s="422"/>
      <c r="H82" s="28"/>
    </row>
    <row r="83" ht="15.75" customHeight="1" spans="1:8">
      <c r="A83" s="31" t="s">
        <v>85</v>
      </c>
      <c r="B83" s="421"/>
      <c r="C83" s="421"/>
      <c r="D83" s="32"/>
      <c r="E83" s="31" t="s">
        <v>86</v>
      </c>
      <c r="F83" s="422"/>
      <c r="H83" s="28"/>
    </row>
    <row r="84" ht="15.75" customHeight="1" spans="1:6">
      <c r="A84" s="31" t="s">
        <v>87</v>
      </c>
      <c r="B84" s="423"/>
      <c r="C84" s="363"/>
      <c r="D84" s="32"/>
      <c r="E84" s="31" t="s">
        <v>88</v>
      </c>
      <c r="F84" s="424"/>
    </row>
    <row r="85" ht="15.75" customHeight="1" spans="1:6">
      <c r="A85" s="32"/>
      <c r="B85" s="127"/>
      <c r="C85" s="363"/>
      <c r="D85" s="82"/>
      <c r="E85" s="82"/>
      <c r="F85" s="82"/>
    </row>
    <row r="86" ht="15.75" customHeight="1" spans="1:6">
      <c r="A86" s="32"/>
      <c r="B86" s="127"/>
      <c r="C86" s="127"/>
      <c r="D86" s="82"/>
      <c r="E86" s="82"/>
      <c r="F86" s="82"/>
    </row>
    <row r="87" ht="15.75" customHeight="1" spans="1:6">
      <c r="A87" s="31" t="s">
        <v>89</v>
      </c>
      <c r="B87" s="127"/>
      <c r="C87" s="31" t="s">
        <v>90</v>
      </c>
      <c r="D87" s="31"/>
      <c r="E87" s="31"/>
      <c r="F87" s="31"/>
    </row>
    <row r="88" ht="15.75" customHeight="1" spans="1:8">
      <c r="A88" s="31" t="s">
        <v>91</v>
      </c>
      <c r="B88" s="32"/>
      <c r="C88" s="425" t="s">
        <v>92</v>
      </c>
      <c r="D88" s="425"/>
      <c r="E88" s="425"/>
      <c r="F88" s="425"/>
      <c r="G88" s="426"/>
      <c r="H88" s="426"/>
    </row>
    <row r="89" customHeight="1" spans="4:7">
      <c r="D89" s="427"/>
      <c r="E89" s="427"/>
      <c r="F89" s="427"/>
      <c r="G89" s="32"/>
    </row>
    <row r="90" customHeight="1" spans="3:3">
      <c r="C90" s="428"/>
    </row>
    <row r="91" customHeight="1" spans="2:5">
      <c r="B91" s="28"/>
      <c r="C91" s="28"/>
      <c r="D91" s="28"/>
      <c r="E91" s="28"/>
    </row>
    <row r="92" customHeight="1" spans="2:7">
      <c r="B92" s="28"/>
      <c r="C92" s="28"/>
      <c r="D92" s="28"/>
      <c r="E92" s="28"/>
      <c r="F92" s="28"/>
      <c r="G92" s="28"/>
    </row>
    <row r="65374" ht="12.75" customHeight="1"/>
    <row r="65375" ht="12.75" customHeight="1"/>
    <row r="65376" ht="12.75" customHeight="1"/>
    <row r="65377" ht="12.75" customHeight="1"/>
    <row r="65378" ht="12.75" customHeight="1"/>
    <row r="65379" ht="12.75" customHeight="1"/>
    <row r="65380" ht="12.75" customHeight="1"/>
    <row r="65381" ht="12.75" customHeight="1"/>
    <row r="65382" ht="12.75" customHeight="1"/>
    <row r="65383" ht="12.75" customHeight="1"/>
    <row r="65384" ht="12.75" customHeight="1"/>
    <row r="65385" ht="12.75" customHeight="1"/>
    <row r="65386" ht="12.75" customHeight="1"/>
    <row r="65387" ht="12.75" customHeight="1"/>
    <row r="65388" ht="12.75" customHeight="1"/>
    <row r="65389" ht="12.75" customHeight="1"/>
    <row r="65390" ht="12.75" customHeight="1"/>
    <row r="65391" ht="12.75" customHeight="1"/>
    <row r="65392" ht="12.75" customHeight="1"/>
    <row r="65393" ht="12.75" customHeight="1"/>
    <row r="65394" ht="12.75" customHeight="1"/>
    <row r="65395" ht="12.75" customHeight="1"/>
    <row r="65396" ht="12.75" customHeight="1"/>
    <row r="65397" ht="12.75" customHeight="1"/>
    <row r="65398" ht="12.75" customHeight="1"/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</sheetData>
  <sheetProtection selectLockedCells="1" selectUnlockedCells="1"/>
  <mergeCells count="10">
    <mergeCell ref="A1:F1"/>
    <mergeCell ref="A2:F2"/>
    <mergeCell ref="A3:F3"/>
    <mergeCell ref="B4:C4"/>
    <mergeCell ref="D4:E4"/>
    <mergeCell ref="B55:C55"/>
    <mergeCell ref="D55:F55"/>
    <mergeCell ref="C87:F87"/>
    <mergeCell ref="C88:F88"/>
    <mergeCell ref="D89:F89"/>
  </mergeCells>
  <printOptions horizontalCentered="1"/>
  <pageMargins left="0.31496062992126" right="0.31496062992126" top="0.196850393700787" bottom="0.196850393700787" header="0.511811023622047" footer="0.511811023622047"/>
  <pageSetup paperSize="9" scale="60" firstPageNumber="0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6"/>
  <sheetViews>
    <sheetView workbookViewId="0">
      <selection activeCell="K14" sqref="K14"/>
    </sheetView>
  </sheetViews>
  <sheetFormatPr defaultColWidth="9" defaultRowHeight="12.75"/>
  <cols>
    <col min="1" max="1" width="4.28571428571429" customWidth="1"/>
    <col min="2" max="2" width="30.7142857142857" style="251" customWidth="1"/>
    <col min="3" max="3" width="16.7142857142857" style="252" customWidth="1"/>
    <col min="4" max="4" width="16.8571428571429" style="253" customWidth="1"/>
    <col min="5" max="5" width="14.8571428571429" style="253" customWidth="1"/>
    <col min="6" max="6" width="16" style="253" customWidth="1"/>
    <col min="7" max="7" width="15.8571428571429" style="253" customWidth="1"/>
    <col min="8" max="8" width="16.5714285714286" style="253" customWidth="1"/>
    <col min="9" max="9" width="16.2857142857143" style="253" customWidth="1"/>
    <col min="10" max="10" width="15.8571428571429" customWidth="1"/>
    <col min="11" max="11" width="18" customWidth="1"/>
    <col min="12" max="12" width="17.4285714285714" customWidth="1"/>
    <col min="13" max="13" width="15.8571428571429" customWidth="1"/>
    <col min="14" max="14" width="17.1428571428571" customWidth="1"/>
    <col min="15" max="15" width="17" customWidth="1"/>
  </cols>
  <sheetData>
    <row r="1" ht="17.25" customHeight="1" spans="1:9">
      <c r="A1" s="198" t="s">
        <v>93</v>
      </c>
      <c r="B1" s="254"/>
      <c r="C1" s="254"/>
      <c r="D1" s="254"/>
      <c r="E1" s="254"/>
      <c r="F1" s="254"/>
      <c r="G1" s="254"/>
      <c r="H1" s="254"/>
      <c r="I1" s="285"/>
    </row>
    <row r="2" ht="21" customHeight="1" spans="1:9">
      <c r="A2" s="197" t="s">
        <v>94</v>
      </c>
      <c r="B2" s="197"/>
      <c r="C2" s="255" t="s">
        <v>95</v>
      </c>
      <c r="D2" s="255"/>
      <c r="E2" s="255" t="s">
        <v>96</v>
      </c>
      <c r="F2" s="255"/>
      <c r="G2" s="255" t="s">
        <v>97</v>
      </c>
      <c r="H2" s="255"/>
      <c r="I2" s="255" t="s">
        <v>98</v>
      </c>
    </row>
    <row r="3" ht="28.5" customHeight="1" spans="1:9">
      <c r="A3" s="256" t="s">
        <v>99</v>
      </c>
      <c r="B3" s="257"/>
      <c r="C3" s="258" t="s">
        <v>8</v>
      </c>
      <c r="D3" s="255" t="s">
        <v>9</v>
      </c>
      <c r="E3" s="255" t="s">
        <v>10</v>
      </c>
      <c r="F3" s="255" t="s">
        <v>11</v>
      </c>
      <c r="G3" s="255" t="s">
        <v>10</v>
      </c>
      <c r="H3" s="255" t="s">
        <v>11</v>
      </c>
      <c r="I3" s="255" t="s">
        <v>100</v>
      </c>
    </row>
    <row r="4" ht="0.75" customHeight="1" spans="1:9">
      <c r="A4" s="259"/>
      <c r="B4" s="260"/>
      <c r="C4" s="261"/>
      <c r="I4" s="286"/>
    </row>
    <row r="5" hidden="1" customHeight="1" spans="1:9">
      <c r="A5" s="259"/>
      <c r="B5" s="260"/>
      <c r="C5" s="261"/>
      <c r="I5" s="286"/>
    </row>
    <row r="6" hidden="1" customHeight="1" spans="1:9">
      <c r="A6" s="259"/>
      <c r="B6" s="260"/>
      <c r="C6" s="261"/>
      <c r="I6" s="286"/>
    </row>
    <row r="7" hidden="1" customHeight="1" spans="1:9">
      <c r="A7" s="259"/>
      <c r="B7" s="260"/>
      <c r="C7" s="261"/>
      <c r="I7" s="286"/>
    </row>
    <row r="8" ht="26.25" customHeight="1" spans="1:9">
      <c r="A8" s="262" t="s">
        <v>101</v>
      </c>
      <c r="B8" s="263"/>
      <c r="C8" s="202">
        <f t="shared" ref="C8:I8" si="0">C9+C11+C21+C24+C26+C33+C35+C41+C44+C53+C57+C61+C66+C69+C72+C74+C76+C78+C82+C85+C90</f>
        <v>9179687748</v>
      </c>
      <c r="D8" s="202">
        <f t="shared" si="0"/>
        <v>10166225570.56</v>
      </c>
      <c r="E8" s="202">
        <f t="shared" si="0"/>
        <v>771188529.55</v>
      </c>
      <c r="F8" s="202">
        <f t="shared" si="0"/>
        <v>8128816916.85</v>
      </c>
      <c r="G8" s="235">
        <f t="shared" si="0"/>
        <v>1686934647.73</v>
      </c>
      <c r="H8" s="202">
        <f t="shared" si="0"/>
        <v>6186806568.18</v>
      </c>
      <c r="I8" s="235">
        <f t="shared" si="0"/>
        <v>1949025646.2</v>
      </c>
    </row>
    <row r="9" ht="15.75" spans="1:9">
      <c r="A9" s="264" t="s">
        <v>102</v>
      </c>
      <c r="B9" s="265" t="s">
        <v>103</v>
      </c>
      <c r="C9" s="202">
        <f t="shared" ref="C9:I9" si="1">C10</f>
        <v>156272400</v>
      </c>
      <c r="D9" s="202">
        <f t="shared" si="1"/>
        <v>158642400</v>
      </c>
      <c r="E9" s="202">
        <f t="shared" si="1"/>
        <v>20112179.54</v>
      </c>
      <c r="F9" s="202">
        <f t="shared" si="1"/>
        <v>100639873.47</v>
      </c>
      <c r="G9" s="235">
        <f t="shared" si="1"/>
        <v>22051690.89</v>
      </c>
      <c r="H9" s="202">
        <f t="shared" si="1"/>
        <v>85391167.68</v>
      </c>
      <c r="I9" s="235">
        <f t="shared" si="1"/>
        <v>15248705.79</v>
      </c>
    </row>
    <row r="10" spans="1:9">
      <c r="A10" s="266">
        <v>31</v>
      </c>
      <c r="B10" s="267" t="s">
        <v>104</v>
      </c>
      <c r="C10" s="268">
        <v>156272400</v>
      </c>
      <c r="D10" s="268">
        <v>158642400</v>
      </c>
      <c r="E10" s="206">
        <v>20112179.54</v>
      </c>
      <c r="F10" s="63">
        <v>100639873.47</v>
      </c>
      <c r="G10" s="28">
        <v>22051690.89</v>
      </c>
      <c r="H10" s="63">
        <v>85391167.68</v>
      </c>
      <c r="I10" s="238">
        <f>F10-H10</f>
        <v>15248705.79</v>
      </c>
    </row>
    <row r="11" ht="15.75" spans="1:12">
      <c r="A11" s="264" t="s">
        <v>105</v>
      </c>
      <c r="B11" s="265" t="s">
        <v>106</v>
      </c>
      <c r="C11" s="202">
        <f t="shared" ref="C11:I11" si="2">SUM(C12:C20)</f>
        <v>668771351</v>
      </c>
      <c r="D11" s="269">
        <f t="shared" si="2"/>
        <v>687476537.81</v>
      </c>
      <c r="E11" s="202">
        <f t="shared" si="2"/>
        <v>82013099.1</v>
      </c>
      <c r="F11" s="202">
        <f t="shared" si="2"/>
        <v>507216402.73</v>
      </c>
      <c r="G11" s="269">
        <f t="shared" si="2"/>
        <v>115572352.43</v>
      </c>
      <c r="H11" s="202">
        <f t="shared" si="2"/>
        <v>380869090.55</v>
      </c>
      <c r="I11" s="235">
        <f t="shared" si="2"/>
        <v>126347312.18</v>
      </c>
      <c r="J11" s="28"/>
      <c r="K11" s="28"/>
      <c r="L11" s="28"/>
    </row>
    <row r="12" spans="1:12">
      <c r="A12" s="270">
        <v>121</v>
      </c>
      <c r="B12" s="271" t="s">
        <v>107</v>
      </c>
      <c r="C12" s="272">
        <v>4544473</v>
      </c>
      <c r="D12" s="273">
        <v>4665273</v>
      </c>
      <c r="E12" s="205">
        <v>1187680.03</v>
      </c>
      <c r="F12" s="205">
        <v>3315340.16</v>
      </c>
      <c r="G12" s="134">
        <v>1187680.03</v>
      </c>
      <c r="H12" s="205">
        <v>3315340.16</v>
      </c>
      <c r="I12" s="238">
        <f t="shared" ref="I12:I20" si="3">F12-H12</f>
        <v>0</v>
      </c>
      <c r="J12" s="28"/>
      <c r="K12" s="28"/>
      <c r="L12" s="28"/>
    </row>
    <row r="13" spans="1:12">
      <c r="A13" s="270">
        <v>122</v>
      </c>
      <c r="B13" s="271" t="s">
        <v>108</v>
      </c>
      <c r="C13" s="272">
        <v>412789239</v>
      </c>
      <c r="D13" s="273">
        <v>409891755.57</v>
      </c>
      <c r="E13" s="205">
        <v>50943872.84</v>
      </c>
      <c r="F13" s="205">
        <v>298477533.46</v>
      </c>
      <c r="G13" s="134">
        <v>63430061.25</v>
      </c>
      <c r="H13" s="205">
        <v>228691648.02</v>
      </c>
      <c r="I13" s="238">
        <f t="shared" si="3"/>
        <v>69785885.44</v>
      </c>
      <c r="J13" s="28"/>
      <c r="K13" s="28"/>
      <c r="L13" s="28"/>
    </row>
    <row r="14" spans="1:12">
      <c r="A14" s="270">
        <v>123</v>
      </c>
      <c r="B14" s="271" t="s">
        <v>109</v>
      </c>
      <c r="C14" s="272">
        <v>19895771</v>
      </c>
      <c r="D14" s="273">
        <v>29475821</v>
      </c>
      <c r="E14" s="205">
        <v>2909713.31</v>
      </c>
      <c r="F14" s="205">
        <v>26528366.74</v>
      </c>
      <c r="G14" s="134">
        <v>4048415.54</v>
      </c>
      <c r="H14" s="205">
        <v>16285428.12</v>
      </c>
      <c r="I14" s="238">
        <f t="shared" si="3"/>
        <v>10242938.62</v>
      </c>
      <c r="J14" s="28"/>
      <c r="K14" s="28"/>
      <c r="L14" s="28"/>
    </row>
    <row r="15" spans="1:12">
      <c r="A15" s="270">
        <v>124</v>
      </c>
      <c r="B15" s="271" t="s">
        <v>110</v>
      </c>
      <c r="C15" s="272">
        <v>6219888</v>
      </c>
      <c r="D15" s="273">
        <v>6369888</v>
      </c>
      <c r="E15" s="205">
        <v>1133330.04</v>
      </c>
      <c r="F15" s="205">
        <v>4246164.61</v>
      </c>
      <c r="G15" s="134">
        <v>1143588.46</v>
      </c>
      <c r="H15" s="205">
        <v>4215542.44</v>
      </c>
      <c r="I15" s="238">
        <f t="shared" si="3"/>
        <v>30622.1699999999</v>
      </c>
      <c r="J15" s="28"/>
      <c r="K15" s="28"/>
      <c r="L15" s="28"/>
    </row>
    <row r="16" spans="1:12">
      <c r="A16" s="270">
        <v>126</v>
      </c>
      <c r="B16" s="271" t="s">
        <v>111</v>
      </c>
      <c r="C16" s="272">
        <v>57855676</v>
      </c>
      <c r="D16" s="273">
        <v>67228350.57</v>
      </c>
      <c r="E16" s="205">
        <v>10556889.15</v>
      </c>
      <c r="F16" s="205">
        <v>50082264.94</v>
      </c>
      <c r="G16" s="134">
        <v>10368039.5</v>
      </c>
      <c r="H16" s="205">
        <v>25550205.48</v>
      </c>
      <c r="I16" s="238">
        <f t="shared" si="3"/>
        <v>24532059.46</v>
      </c>
      <c r="J16" s="28"/>
      <c r="K16" s="28"/>
      <c r="L16" s="28"/>
    </row>
    <row r="17" spans="1:12">
      <c r="A17" s="270">
        <v>128</v>
      </c>
      <c r="B17" s="271" t="s">
        <v>112</v>
      </c>
      <c r="C17" s="272">
        <v>1665000</v>
      </c>
      <c r="D17" s="273">
        <v>2315000</v>
      </c>
      <c r="E17" s="63">
        <v>125024.73</v>
      </c>
      <c r="F17" s="63">
        <v>860284.57</v>
      </c>
      <c r="G17" s="28">
        <v>64600</v>
      </c>
      <c r="H17" s="63">
        <v>753313.84</v>
      </c>
      <c r="I17" s="238">
        <f t="shared" si="3"/>
        <v>106970.73</v>
      </c>
      <c r="J17" s="28"/>
      <c r="K17" s="28"/>
      <c r="L17" s="28"/>
    </row>
    <row r="18" spans="1:12">
      <c r="A18" s="270">
        <v>129</v>
      </c>
      <c r="B18" s="271" t="s">
        <v>113</v>
      </c>
      <c r="C18" s="272">
        <v>77408857</v>
      </c>
      <c r="D18" s="28">
        <v>77408857</v>
      </c>
      <c r="E18" s="63">
        <v>16399723.08</v>
      </c>
      <c r="F18" s="63">
        <v>53666059.35</v>
      </c>
      <c r="G18" s="28">
        <v>16368763.95</v>
      </c>
      <c r="H18" s="63">
        <v>53635100.22</v>
      </c>
      <c r="I18" s="238">
        <f t="shared" si="3"/>
        <v>30959.1300000027</v>
      </c>
      <c r="J18" s="28"/>
      <c r="K18" s="28"/>
      <c r="L18" s="28"/>
    </row>
    <row r="19" spans="1:12">
      <c r="A19" s="270">
        <v>131</v>
      </c>
      <c r="B19" s="271" t="s">
        <v>114</v>
      </c>
      <c r="C19" s="272">
        <v>39312565</v>
      </c>
      <c r="D19" s="28">
        <v>39811297.67</v>
      </c>
      <c r="E19" s="205">
        <v>2128183.29</v>
      </c>
      <c r="F19" s="205">
        <v>30257848.05</v>
      </c>
      <c r="G19" s="134">
        <v>9100858.44</v>
      </c>
      <c r="H19" s="205">
        <v>21840176.17</v>
      </c>
      <c r="I19" s="238">
        <f t="shared" si="3"/>
        <v>8417671.88</v>
      </c>
      <c r="J19" s="28"/>
      <c r="K19" s="28"/>
      <c r="L19" s="28"/>
    </row>
    <row r="20" spans="1:12">
      <c r="A20" s="274"/>
      <c r="B20" s="267" t="s">
        <v>115</v>
      </c>
      <c r="C20" s="199">
        <v>49079882</v>
      </c>
      <c r="D20" s="275">
        <v>50310295</v>
      </c>
      <c r="E20" s="199">
        <v>-3371317.37</v>
      </c>
      <c r="F20" s="199">
        <v>39782540.85</v>
      </c>
      <c r="G20" s="275">
        <v>9860345.26</v>
      </c>
      <c r="H20" s="199">
        <v>26582336.1</v>
      </c>
      <c r="I20" s="238">
        <f t="shared" si="3"/>
        <v>13200204.75</v>
      </c>
      <c r="J20" s="28"/>
      <c r="K20" s="28"/>
      <c r="L20" s="28"/>
    </row>
    <row r="21" ht="15.75" spans="1:12">
      <c r="A21" s="264" t="s">
        <v>116</v>
      </c>
      <c r="B21" s="265" t="s">
        <v>117</v>
      </c>
      <c r="C21" s="203">
        <f t="shared" ref="C21:I21" si="4">SUM(C22:C23)</f>
        <v>126348457</v>
      </c>
      <c r="D21" s="202">
        <f t="shared" si="4"/>
        <v>128438979</v>
      </c>
      <c r="E21" s="202">
        <f t="shared" si="4"/>
        <v>16584659.42</v>
      </c>
      <c r="F21" s="202">
        <f t="shared" si="4"/>
        <v>84486735.98</v>
      </c>
      <c r="G21" s="202">
        <f t="shared" si="4"/>
        <v>22439753.82</v>
      </c>
      <c r="H21" s="202">
        <f t="shared" si="4"/>
        <v>78350384.42</v>
      </c>
      <c r="I21" s="235">
        <f t="shared" si="4"/>
        <v>6136351.56</v>
      </c>
      <c r="J21" s="28"/>
      <c r="K21" s="28"/>
      <c r="L21" s="28"/>
    </row>
    <row r="22" spans="1:12">
      <c r="A22" s="270">
        <v>122</v>
      </c>
      <c r="B22" s="271" t="s">
        <v>108</v>
      </c>
      <c r="C22" s="276">
        <v>107391853</v>
      </c>
      <c r="D22" s="63">
        <v>108734675</v>
      </c>
      <c r="E22" s="206">
        <v>17699642.13</v>
      </c>
      <c r="F22" s="206">
        <v>68140728.19</v>
      </c>
      <c r="G22" s="206">
        <v>17980343.61</v>
      </c>
      <c r="H22" s="63">
        <v>66469689.36</v>
      </c>
      <c r="I22" s="238">
        <f>F22-H22</f>
        <v>1671038.83</v>
      </c>
      <c r="J22" s="28"/>
      <c r="K22" s="28"/>
      <c r="L22" s="28"/>
    </row>
    <row r="23" spans="1:12">
      <c r="A23" s="274"/>
      <c r="B23" s="267" t="s">
        <v>115</v>
      </c>
      <c r="C23" s="200">
        <v>18956604</v>
      </c>
      <c r="D23" s="199">
        <v>19704304</v>
      </c>
      <c r="E23" s="215">
        <v>-1114982.71</v>
      </c>
      <c r="F23" s="215">
        <v>16346007.79</v>
      </c>
      <c r="G23" s="215">
        <v>4459410.21</v>
      </c>
      <c r="H23" s="215">
        <v>11880695.06</v>
      </c>
      <c r="I23" s="238">
        <f>F23-H23</f>
        <v>4465312.73</v>
      </c>
      <c r="J23" s="28"/>
      <c r="K23" s="28"/>
      <c r="L23" s="28"/>
    </row>
    <row r="24" ht="15.75" spans="1:12">
      <c r="A24" s="264" t="s">
        <v>118</v>
      </c>
      <c r="B24" s="265" t="s">
        <v>119</v>
      </c>
      <c r="C24" s="203">
        <f t="shared" ref="C24:I24" si="5">C25</f>
        <v>70000</v>
      </c>
      <c r="D24" s="202">
        <f t="shared" si="5"/>
        <v>70000</v>
      </c>
      <c r="E24" s="202">
        <f t="shared" si="5"/>
        <v>0</v>
      </c>
      <c r="F24" s="202">
        <f t="shared" si="5"/>
        <v>0</v>
      </c>
      <c r="G24" s="202">
        <f t="shared" si="5"/>
        <v>0</v>
      </c>
      <c r="H24" s="202">
        <f t="shared" si="5"/>
        <v>0</v>
      </c>
      <c r="I24" s="235">
        <f t="shared" si="5"/>
        <v>0</v>
      </c>
      <c r="K24" s="44"/>
      <c r="L24" s="44"/>
    </row>
    <row r="25" spans="1:12">
      <c r="A25" s="266">
        <v>212</v>
      </c>
      <c r="B25" s="267" t="s">
        <v>120</v>
      </c>
      <c r="C25" s="277">
        <v>70000</v>
      </c>
      <c r="D25" s="268">
        <v>70000</v>
      </c>
      <c r="E25" s="199">
        <v>0</v>
      </c>
      <c r="F25" s="215">
        <v>0</v>
      </c>
      <c r="G25" s="206">
        <v>0</v>
      </c>
      <c r="H25" s="63">
        <v>0</v>
      </c>
      <c r="I25" s="238">
        <f>F25-H25</f>
        <v>0</v>
      </c>
      <c r="K25" s="44"/>
      <c r="L25" s="44"/>
    </row>
    <row r="26" ht="15.75" spans="1:12">
      <c r="A26" s="264" t="s">
        <v>121</v>
      </c>
      <c r="B26" s="265" t="s">
        <v>122</v>
      </c>
      <c r="C26" s="206">
        <f t="shared" ref="C26:I26" si="6">SUM(C27:C32)</f>
        <v>380988083</v>
      </c>
      <c r="D26" s="202">
        <f t="shared" si="6"/>
        <v>397013952.88</v>
      </c>
      <c r="E26" s="202">
        <f t="shared" si="6"/>
        <v>28705882.32</v>
      </c>
      <c r="F26" s="202">
        <f t="shared" si="6"/>
        <v>330605095.64</v>
      </c>
      <c r="G26" s="202">
        <f t="shared" si="6"/>
        <v>60337383.37</v>
      </c>
      <c r="H26" s="202">
        <f t="shared" si="6"/>
        <v>242325433.82</v>
      </c>
      <c r="I26" s="235">
        <f t="shared" si="6"/>
        <v>88279661.82</v>
      </c>
      <c r="J26" s="28"/>
      <c r="K26" s="28"/>
      <c r="L26" s="28"/>
    </row>
    <row r="27" spans="1:12">
      <c r="A27" s="270">
        <v>241</v>
      </c>
      <c r="B27" s="271" t="s">
        <v>123</v>
      </c>
      <c r="C27" s="276">
        <v>17354879</v>
      </c>
      <c r="D27" s="205">
        <v>17079725</v>
      </c>
      <c r="E27" s="206">
        <v>4164</v>
      </c>
      <c r="F27" s="206">
        <v>12487954.9</v>
      </c>
      <c r="G27" s="206">
        <v>2219023.65</v>
      </c>
      <c r="H27" s="63">
        <v>9815506.46</v>
      </c>
      <c r="I27" s="238">
        <f t="shared" ref="I27:I32" si="7">F27-H27</f>
        <v>2672448.44</v>
      </c>
      <c r="J27" s="28"/>
      <c r="K27" s="28"/>
      <c r="L27" s="28"/>
    </row>
    <row r="28" spans="1:12">
      <c r="A28" s="270">
        <v>242</v>
      </c>
      <c r="B28" s="271" t="s">
        <v>124</v>
      </c>
      <c r="C28" s="276">
        <v>10885489</v>
      </c>
      <c r="D28" s="205">
        <v>13548202</v>
      </c>
      <c r="E28" s="206">
        <v>9770.54</v>
      </c>
      <c r="F28" s="206">
        <v>11664895.99</v>
      </c>
      <c r="G28" s="206">
        <v>1852219.15</v>
      </c>
      <c r="H28" s="63">
        <v>9066768.23</v>
      </c>
      <c r="I28" s="238">
        <f t="shared" si="7"/>
        <v>2598127.76</v>
      </c>
      <c r="J28" s="28"/>
      <c r="K28" s="28"/>
      <c r="L28" s="28"/>
    </row>
    <row r="29" spans="1:12">
      <c r="A29" s="270">
        <v>243</v>
      </c>
      <c r="B29" s="271" t="s">
        <v>125</v>
      </c>
      <c r="C29" s="276">
        <v>83237642</v>
      </c>
      <c r="D29" s="205">
        <v>90384909</v>
      </c>
      <c r="E29" s="206">
        <v>3367888.18</v>
      </c>
      <c r="F29" s="206">
        <v>78917259.57</v>
      </c>
      <c r="G29" s="206">
        <v>13895763.07</v>
      </c>
      <c r="H29" s="63">
        <v>60615221.52</v>
      </c>
      <c r="I29" s="238">
        <f t="shared" si="7"/>
        <v>18302038.05</v>
      </c>
      <c r="J29" s="28"/>
      <c r="K29" s="28"/>
      <c r="L29" s="28"/>
    </row>
    <row r="30" spans="1:12">
      <c r="A30" s="270">
        <v>244</v>
      </c>
      <c r="B30" s="271" t="s">
        <v>126</v>
      </c>
      <c r="C30" s="276">
        <v>192402275</v>
      </c>
      <c r="D30" s="205">
        <v>201683229.88</v>
      </c>
      <c r="E30" s="206">
        <v>17393859.45</v>
      </c>
      <c r="F30" s="206">
        <v>173574588.9</v>
      </c>
      <c r="G30" s="206">
        <v>29129342.05</v>
      </c>
      <c r="H30" s="63">
        <v>116989153.64</v>
      </c>
      <c r="I30" s="238">
        <f t="shared" si="7"/>
        <v>56585435.26</v>
      </c>
      <c r="J30" s="28"/>
      <c r="K30" s="28"/>
      <c r="L30" s="28"/>
    </row>
    <row r="31" spans="1:12">
      <c r="A31" s="270">
        <v>122</v>
      </c>
      <c r="B31" s="271" t="s">
        <v>108</v>
      </c>
      <c r="C31" s="276">
        <v>62125242</v>
      </c>
      <c r="D31" s="205">
        <v>59335331</v>
      </c>
      <c r="E31" s="206">
        <v>8701820.13</v>
      </c>
      <c r="F31" s="206">
        <v>40357281.26</v>
      </c>
      <c r="G31" s="206">
        <v>9643321.7</v>
      </c>
      <c r="H31" s="63">
        <v>36484158.36</v>
      </c>
      <c r="I31" s="238">
        <f t="shared" si="7"/>
        <v>3873122.9</v>
      </c>
      <c r="J31" s="28"/>
      <c r="K31" s="28"/>
      <c r="L31" s="28"/>
    </row>
    <row r="32" spans="1:12">
      <c r="A32" s="266">
        <v>331</v>
      </c>
      <c r="B32" s="267" t="s">
        <v>127</v>
      </c>
      <c r="C32" s="276">
        <v>14982556</v>
      </c>
      <c r="D32" s="268">
        <v>14982556</v>
      </c>
      <c r="E32" s="206">
        <v>-771619.98</v>
      </c>
      <c r="F32" s="206">
        <v>13603115.02</v>
      </c>
      <c r="G32" s="206">
        <v>3597713.75</v>
      </c>
      <c r="H32" s="199">
        <v>9354625.61</v>
      </c>
      <c r="I32" s="238">
        <f t="shared" si="7"/>
        <v>4248489.41</v>
      </c>
      <c r="J32" s="28"/>
      <c r="K32" s="28"/>
      <c r="L32" s="28"/>
    </row>
    <row r="33" ht="15.75" spans="1:12">
      <c r="A33" s="264" t="s">
        <v>128</v>
      </c>
      <c r="B33" s="265" t="s">
        <v>129</v>
      </c>
      <c r="C33" s="203">
        <f t="shared" ref="C33:I33" si="8">C34</f>
        <v>1345530000</v>
      </c>
      <c r="D33" s="202">
        <f t="shared" si="8"/>
        <v>1525504200</v>
      </c>
      <c r="E33" s="202">
        <f t="shared" si="8"/>
        <v>177248.62</v>
      </c>
      <c r="F33" s="202">
        <f t="shared" si="8"/>
        <v>1316060526.07</v>
      </c>
      <c r="G33" s="202">
        <f t="shared" si="8"/>
        <v>282805338.11</v>
      </c>
      <c r="H33" s="202">
        <f t="shared" si="8"/>
        <v>914597040.73</v>
      </c>
      <c r="I33" s="235">
        <f t="shared" si="8"/>
        <v>401463485.34</v>
      </c>
      <c r="J33" s="28"/>
      <c r="K33" s="28"/>
      <c r="L33" s="28"/>
    </row>
    <row r="34" spans="1:12">
      <c r="A34" s="266">
        <v>272</v>
      </c>
      <c r="B34" s="271" t="s">
        <v>130</v>
      </c>
      <c r="C34" s="276">
        <v>1345530000</v>
      </c>
      <c r="D34" s="268">
        <v>1525504200</v>
      </c>
      <c r="E34" s="206">
        <v>177248.62</v>
      </c>
      <c r="F34" s="206">
        <v>1316060526.07</v>
      </c>
      <c r="G34" s="206">
        <v>282805338.11</v>
      </c>
      <c r="H34" s="63">
        <v>914597040.73</v>
      </c>
      <c r="I34" s="238">
        <f>F34-H34</f>
        <v>401463485.34</v>
      </c>
      <c r="J34" s="28"/>
      <c r="K34" s="28"/>
      <c r="L34" s="28"/>
    </row>
    <row r="35" ht="15.75" spans="1:12">
      <c r="A35" s="264" t="s">
        <v>131</v>
      </c>
      <c r="B35" s="265" t="s">
        <v>132</v>
      </c>
      <c r="C35" s="203">
        <f t="shared" ref="C35:I35" si="9">SUM(C36:C40)</f>
        <v>2179704348</v>
      </c>
      <c r="D35" s="202">
        <f t="shared" si="9"/>
        <v>2444143391.6</v>
      </c>
      <c r="E35" s="202">
        <f t="shared" si="9"/>
        <v>252366557.02</v>
      </c>
      <c r="F35" s="202">
        <f t="shared" si="9"/>
        <v>1837961291.28</v>
      </c>
      <c r="G35" s="202">
        <f t="shared" si="9"/>
        <v>396295227.57</v>
      </c>
      <c r="H35" s="202">
        <f t="shared" si="9"/>
        <v>1358316631.1</v>
      </c>
      <c r="I35" s="235">
        <f t="shared" si="9"/>
        <v>479644660.18</v>
      </c>
      <c r="J35" s="28"/>
      <c r="K35" s="28"/>
      <c r="L35" s="28"/>
    </row>
    <row r="36" spans="1:12">
      <c r="A36" s="270">
        <v>301</v>
      </c>
      <c r="B36" s="271" t="s">
        <v>133</v>
      </c>
      <c r="C36" s="276">
        <v>464481796</v>
      </c>
      <c r="D36" s="205">
        <v>545374643</v>
      </c>
      <c r="E36" s="206">
        <v>92156424.51</v>
      </c>
      <c r="F36" s="206">
        <v>347666531.97</v>
      </c>
      <c r="G36" s="206">
        <v>88192960.58</v>
      </c>
      <c r="H36" s="63">
        <v>300746082.68</v>
      </c>
      <c r="I36" s="238">
        <f>F36-H36</f>
        <v>46920449.29</v>
      </c>
      <c r="J36" s="28"/>
      <c r="K36" s="28"/>
      <c r="L36" s="28"/>
    </row>
    <row r="37" spans="1:12">
      <c r="A37" s="270">
        <v>302</v>
      </c>
      <c r="B37" s="271" t="s">
        <v>134</v>
      </c>
      <c r="C37" s="276">
        <v>1202310478</v>
      </c>
      <c r="D37" s="205">
        <v>1356828076.9</v>
      </c>
      <c r="E37" s="206">
        <v>133929544.94</v>
      </c>
      <c r="F37" s="206">
        <v>1073505878.1</v>
      </c>
      <c r="G37" s="206">
        <v>217090196.83</v>
      </c>
      <c r="H37" s="63">
        <v>753425024.34</v>
      </c>
      <c r="I37" s="238">
        <f>F37-H37</f>
        <v>320080853.76</v>
      </c>
      <c r="J37" s="28"/>
      <c r="K37" s="28"/>
      <c r="L37" s="28"/>
    </row>
    <row r="38" spans="1:12">
      <c r="A38" s="270">
        <v>305</v>
      </c>
      <c r="B38" s="271" t="s">
        <v>135</v>
      </c>
      <c r="C38" s="276">
        <v>61928939</v>
      </c>
      <c r="D38" s="205">
        <v>73082794</v>
      </c>
      <c r="E38" s="206">
        <v>9808413.27</v>
      </c>
      <c r="F38" s="206">
        <v>40959299.31</v>
      </c>
      <c r="G38" s="206">
        <v>11610647.53</v>
      </c>
      <c r="H38" s="63">
        <v>37822424.09</v>
      </c>
      <c r="I38" s="238">
        <f>F38-H38</f>
        <v>3136875.22</v>
      </c>
      <c r="J38" s="28"/>
      <c r="K38" s="28"/>
      <c r="L38" s="28"/>
    </row>
    <row r="39" spans="1:12">
      <c r="A39" s="270">
        <v>122</v>
      </c>
      <c r="B39" s="271" t="s">
        <v>108</v>
      </c>
      <c r="C39" s="276">
        <v>277105917</v>
      </c>
      <c r="D39" s="205">
        <v>287407181.34</v>
      </c>
      <c r="E39" s="206">
        <v>18238876.58</v>
      </c>
      <c r="F39" s="206">
        <v>223923398.07</v>
      </c>
      <c r="G39" s="206">
        <v>40345811.29</v>
      </c>
      <c r="H39" s="63">
        <v>159733598.83</v>
      </c>
      <c r="I39" s="238">
        <f>F39-H39</f>
        <v>64189799.24</v>
      </c>
      <c r="J39" s="28"/>
      <c r="K39" s="28"/>
      <c r="L39" s="28"/>
    </row>
    <row r="40" spans="1:12">
      <c r="A40" s="274"/>
      <c r="B40" s="267" t="s">
        <v>115</v>
      </c>
      <c r="C40" s="200">
        <v>173877218</v>
      </c>
      <c r="D40" s="199">
        <v>181450696.36</v>
      </c>
      <c r="E40" s="199">
        <v>-1766702.28</v>
      </c>
      <c r="F40" s="199">
        <v>151906183.83</v>
      </c>
      <c r="G40" s="199">
        <v>39055611.34</v>
      </c>
      <c r="H40" s="199">
        <v>106589501.16</v>
      </c>
      <c r="I40" s="238">
        <f>F40-H40</f>
        <v>45316682.67</v>
      </c>
      <c r="J40" s="28"/>
      <c r="K40" s="28"/>
      <c r="L40" s="28"/>
    </row>
    <row r="41" ht="15.75" spans="1:12">
      <c r="A41" s="264" t="s">
        <v>136</v>
      </c>
      <c r="B41" s="265" t="s">
        <v>137</v>
      </c>
      <c r="C41" s="203">
        <f t="shared" ref="C41:I41" si="10">SUM(C42:C43)</f>
        <v>12177310</v>
      </c>
      <c r="D41" s="202">
        <f t="shared" si="10"/>
        <v>18148961.34</v>
      </c>
      <c r="E41" s="202">
        <f t="shared" si="10"/>
        <v>3259317.7</v>
      </c>
      <c r="F41" s="202">
        <f t="shared" si="10"/>
        <v>9683871.45</v>
      </c>
      <c r="G41" s="202">
        <f t="shared" si="10"/>
        <v>1983504.72</v>
      </c>
      <c r="H41" s="202">
        <f t="shared" si="10"/>
        <v>7394031.13</v>
      </c>
      <c r="I41" s="235">
        <f t="shared" si="10"/>
        <v>2289840.32</v>
      </c>
      <c r="J41" s="28"/>
      <c r="K41" s="28"/>
      <c r="L41" s="28"/>
    </row>
    <row r="42" spans="1:12">
      <c r="A42" s="270">
        <v>334</v>
      </c>
      <c r="B42" s="271" t="s">
        <v>138</v>
      </c>
      <c r="C42" s="276">
        <v>430000</v>
      </c>
      <c r="D42" s="205">
        <v>3988369</v>
      </c>
      <c r="E42" s="206">
        <v>0</v>
      </c>
      <c r="F42" s="206">
        <v>216040</v>
      </c>
      <c r="G42" s="206">
        <v>0</v>
      </c>
      <c r="H42" s="63">
        <v>216040</v>
      </c>
      <c r="I42" s="238">
        <f>F42-H42</f>
        <v>0</v>
      </c>
      <c r="J42" s="28"/>
      <c r="K42" s="28"/>
      <c r="L42" s="28"/>
    </row>
    <row r="43" spans="1:12">
      <c r="A43" s="266">
        <v>122</v>
      </c>
      <c r="B43" s="267" t="s">
        <v>108</v>
      </c>
      <c r="C43" s="277">
        <v>11747310</v>
      </c>
      <c r="D43" s="215">
        <v>14160592.34</v>
      </c>
      <c r="E43" s="206">
        <v>3259317.7</v>
      </c>
      <c r="F43" s="206">
        <v>9467831.45</v>
      </c>
      <c r="G43" s="206">
        <v>1983504.72</v>
      </c>
      <c r="H43" s="63">
        <v>7177991.13</v>
      </c>
      <c r="I43" s="238">
        <f>F43-H43</f>
        <v>2289840.32</v>
      </c>
      <c r="J43" s="28"/>
      <c r="K43" s="28"/>
      <c r="L43" s="28"/>
    </row>
    <row r="44" ht="15.75" spans="1:12">
      <c r="A44" s="278" t="s">
        <v>139</v>
      </c>
      <c r="B44" s="279" t="s">
        <v>140</v>
      </c>
      <c r="C44" s="203">
        <f t="shared" ref="C44:I44" si="11">SUM(C45:C52)</f>
        <v>2086638934</v>
      </c>
      <c r="D44" s="202">
        <f t="shared" si="11"/>
        <v>2147041837</v>
      </c>
      <c r="E44" s="202">
        <f t="shared" si="11"/>
        <v>220448017.84</v>
      </c>
      <c r="F44" s="202">
        <f t="shared" si="11"/>
        <v>1693233410.75</v>
      </c>
      <c r="G44" s="202">
        <f t="shared" si="11"/>
        <v>397728258.77</v>
      </c>
      <c r="H44" s="202">
        <f t="shared" si="11"/>
        <v>1272133965.66</v>
      </c>
      <c r="I44" s="202">
        <f t="shared" si="11"/>
        <v>421099445.09</v>
      </c>
      <c r="J44" s="28"/>
      <c r="K44" s="28"/>
      <c r="L44" s="28"/>
    </row>
    <row r="45" spans="1:12">
      <c r="A45" s="280">
        <v>122</v>
      </c>
      <c r="B45" s="281" t="s">
        <v>108</v>
      </c>
      <c r="C45" s="208">
        <v>65323440</v>
      </c>
      <c r="D45" s="205">
        <v>72603440</v>
      </c>
      <c r="E45" s="206">
        <v>17997504.87</v>
      </c>
      <c r="F45" s="206">
        <v>48916403.41</v>
      </c>
      <c r="G45" s="206">
        <v>15657161.23</v>
      </c>
      <c r="H45" s="63">
        <v>38813839.98</v>
      </c>
      <c r="I45" s="238">
        <f t="shared" ref="I45:I52" si="12">F45-H45</f>
        <v>10102563.43</v>
      </c>
      <c r="J45" s="28"/>
      <c r="K45" s="28"/>
      <c r="L45" s="28"/>
    </row>
    <row r="46" spans="1:12">
      <c r="A46" s="280">
        <v>306</v>
      </c>
      <c r="B46" s="281" t="s">
        <v>141</v>
      </c>
      <c r="C46" s="208">
        <v>327007590</v>
      </c>
      <c r="D46" s="205">
        <v>342585546</v>
      </c>
      <c r="E46" s="206">
        <v>5310025.7</v>
      </c>
      <c r="F46" s="206">
        <v>279011549.73</v>
      </c>
      <c r="G46" s="206">
        <v>47924818.5</v>
      </c>
      <c r="H46" s="63">
        <v>187384636.43</v>
      </c>
      <c r="I46" s="238">
        <f t="shared" si="12"/>
        <v>91626913.3</v>
      </c>
      <c r="J46" s="28"/>
      <c r="K46" s="28"/>
      <c r="L46" s="28"/>
    </row>
    <row r="47" ht="15.75" customHeight="1" spans="1:12">
      <c r="A47" s="280">
        <v>361</v>
      </c>
      <c r="B47" s="281" t="s">
        <v>142</v>
      </c>
      <c r="C47" s="208">
        <v>537337859</v>
      </c>
      <c r="D47" s="205">
        <v>495286640</v>
      </c>
      <c r="E47" s="206">
        <v>57610582.81</v>
      </c>
      <c r="F47" s="206">
        <v>368257341.11</v>
      </c>
      <c r="G47" s="206">
        <v>98782286.54</v>
      </c>
      <c r="H47" s="63">
        <v>311742597.69</v>
      </c>
      <c r="I47" s="238">
        <f t="shared" si="12"/>
        <v>56514743.42</v>
      </c>
      <c r="J47" s="28"/>
      <c r="K47" s="28"/>
      <c r="L47" s="28"/>
    </row>
    <row r="48" spans="1:12">
      <c r="A48" s="280">
        <v>362</v>
      </c>
      <c r="B48" s="281" t="s">
        <v>143</v>
      </c>
      <c r="C48" s="208">
        <v>1712503</v>
      </c>
      <c r="D48" s="205">
        <v>2370503</v>
      </c>
      <c r="E48" s="206">
        <v>1340693.2</v>
      </c>
      <c r="F48" s="206">
        <v>1637058.7</v>
      </c>
      <c r="G48" s="206">
        <v>0</v>
      </c>
      <c r="H48" s="63">
        <v>0</v>
      </c>
      <c r="I48" s="238">
        <f t="shared" si="12"/>
        <v>1637058.7</v>
      </c>
      <c r="J48" s="28"/>
      <c r="K48" s="28"/>
      <c r="L48" s="28"/>
    </row>
    <row r="49" spans="1:12">
      <c r="A49" s="280">
        <v>363</v>
      </c>
      <c r="B49" s="281" t="s">
        <v>144</v>
      </c>
      <c r="C49" s="208">
        <v>26803000</v>
      </c>
      <c r="D49" s="205">
        <v>27910000</v>
      </c>
      <c r="E49" s="206">
        <v>2545139.64</v>
      </c>
      <c r="F49" s="206">
        <v>21407884.96</v>
      </c>
      <c r="G49" s="206">
        <v>4944809.5</v>
      </c>
      <c r="H49" s="63">
        <v>19224706.94</v>
      </c>
      <c r="I49" s="238">
        <f t="shared" si="12"/>
        <v>2183178.02</v>
      </c>
      <c r="J49" s="28"/>
      <c r="K49" s="28"/>
      <c r="L49" s="28"/>
    </row>
    <row r="50" ht="10.5" customHeight="1" spans="1:12">
      <c r="A50" s="280">
        <v>365</v>
      </c>
      <c r="B50" s="281" t="s">
        <v>145</v>
      </c>
      <c r="C50" s="208">
        <v>1039163973</v>
      </c>
      <c r="D50" s="205">
        <v>1108141092</v>
      </c>
      <c r="E50" s="206">
        <v>122635074.08</v>
      </c>
      <c r="F50" s="206">
        <v>890033911.79</v>
      </c>
      <c r="G50" s="206">
        <v>214178533.45</v>
      </c>
      <c r="H50" s="63">
        <v>660733904.36</v>
      </c>
      <c r="I50" s="238">
        <f t="shared" si="12"/>
        <v>229300007.43</v>
      </c>
      <c r="J50" s="28"/>
      <c r="K50" s="28"/>
      <c r="L50" s="28"/>
    </row>
    <row r="51" spans="1:12">
      <c r="A51" s="280">
        <v>366</v>
      </c>
      <c r="B51" s="281" t="s">
        <v>146</v>
      </c>
      <c r="C51" s="208">
        <v>30440353</v>
      </c>
      <c r="D51" s="205">
        <v>39294400</v>
      </c>
      <c r="E51" s="206">
        <v>7214314.59</v>
      </c>
      <c r="F51" s="206">
        <v>28039146.99</v>
      </c>
      <c r="G51" s="206">
        <v>8102874.67</v>
      </c>
      <c r="H51" s="63">
        <v>24403049.82</v>
      </c>
      <c r="I51" s="238">
        <f t="shared" si="12"/>
        <v>3636097.17</v>
      </c>
      <c r="J51" s="28"/>
      <c r="K51" s="28"/>
      <c r="L51" s="28"/>
    </row>
    <row r="52" spans="1:12">
      <c r="A52" s="282">
        <v>367</v>
      </c>
      <c r="B52" s="283" t="s">
        <v>147</v>
      </c>
      <c r="C52" s="216">
        <v>58850216</v>
      </c>
      <c r="D52" s="215">
        <v>58850216</v>
      </c>
      <c r="E52" s="206">
        <v>5794682.95</v>
      </c>
      <c r="F52" s="206">
        <v>55930114.06</v>
      </c>
      <c r="G52" s="206">
        <v>8137774.88</v>
      </c>
      <c r="H52" s="63">
        <v>29831230.44</v>
      </c>
      <c r="I52" s="238">
        <f t="shared" si="12"/>
        <v>26098883.62</v>
      </c>
      <c r="J52" s="28"/>
      <c r="K52" s="28"/>
      <c r="L52" s="28"/>
    </row>
    <row r="53" ht="15.75" spans="1:12">
      <c r="A53" s="264" t="s">
        <v>148</v>
      </c>
      <c r="B53" s="265" t="s">
        <v>149</v>
      </c>
      <c r="C53" s="203">
        <f t="shared" ref="C53:I53" si="13">SUM(C54:C56)</f>
        <v>120539942</v>
      </c>
      <c r="D53" s="202">
        <f t="shared" si="13"/>
        <v>136661285.94</v>
      </c>
      <c r="E53" s="202">
        <f t="shared" si="13"/>
        <v>13827927.24</v>
      </c>
      <c r="F53" s="202">
        <f t="shared" si="13"/>
        <v>100869414.62</v>
      </c>
      <c r="G53" s="202">
        <f t="shared" si="13"/>
        <v>18534223.75</v>
      </c>
      <c r="H53" s="202">
        <f t="shared" si="13"/>
        <v>90532536.61</v>
      </c>
      <c r="I53" s="235">
        <f t="shared" si="13"/>
        <v>10336878.01</v>
      </c>
      <c r="J53" s="28"/>
      <c r="K53" s="28"/>
      <c r="L53" s="28"/>
    </row>
    <row r="54" spans="1:12">
      <c r="A54" s="270">
        <v>392</v>
      </c>
      <c r="B54" s="271" t="s">
        <v>150</v>
      </c>
      <c r="C54" s="276">
        <v>40261138</v>
      </c>
      <c r="D54" s="205">
        <v>58450181.94</v>
      </c>
      <c r="E54" s="206">
        <v>2237068.02</v>
      </c>
      <c r="F54" s="206">
        <v>46391025.1</v>
      </c>
      <c r="G54" s="206">
        <v>3711023.79</v>
      </c>
      <c r="H54" s="63">
        <v>43800158.07</v>
      </c>
      <c r="I54" s="238">
        <f>F54-H54</f>
        <v>2590867.03</v>
      </c>
      <c r="J54" s="28"/>
      <c r="K54" s="28"/>
      <c r="L54" s="28"/>
    </row>
    <row r="55" spans="1:12">
      <c r="A55" s="270">
        <v>122</v>
      </c>
      <c r="B55" s="271" t="s">
        <v>108</v>
      </c>
      <c r="C55" s="276">
        <v>74082814</v>
      </c>
      <c r="D55" s="205">
        <v>72045114</v>
      </c>
      <c r="E55" s="206">
        <v>11708699.05</v>
      </c>
      <c r="F55" s="206">
        <v>49089475.76</v>
      </c>
      <c r="G55" s="206">
        <v>13292310.92</v>
      </c>
      <c r="H55" s="63">
        <v>42738672.2</v>
      </c>
      <c r="I55" s="238">
        <f>F55-H55</f>
        <v>6350803.55999999</v>
      </c>
      <c r="J55" s="28"/>
      <c r="K55" s="28"/>
      <c r="L55" s="28"/>
    </row>
    <row r="56" spans="1:12">
      <c r="A56" s="266">
        <v>331</v>
      </c>
      <c r="B56" s="267" t="s">
        <v>127</v>
      </c>
      <c r="C56" s="277">
        <v>6195990</v>
      </c>
      <c r="D56" s="215">
        <v>6165990</v>
      </c>
      <c r="E56" s="206">
        <v>-117839.83</v>
      </c>
      <c r="F56" s="206">
        <v>5388913.76</v>
      </c>
      <c r="G56" s="206">
        <v>1530889.04</v>
      </c>
      <c r="H56" s="63">
        <v>3993706.34</v>
      </c>
      <c r="I56" s="238">
        <f>F56-H56</f>
        <v>1395207.42</v>
      </c>
      <c r="J56" s="28"/>
      <c r="K56" s="28"/>
      <c r="L56" s="28"/>
    </row>
    <row r="57" ht="15.75" spans="1:12">
      <c r="A57" s="264" t="s">
        <v>151</v>
      </c>
      <c r="B57" s="265" t="s">
        <v>152</v>
      </c>
      <c r="C57" s="203">
        <f t="shared" ref="C57:I57" si="14">SUM(C58:C60)</f>
        <v>2824925</v>
      </c>
      <c r="D57" s="203">
        <f t="shared" si="14"/>
        <v>2685464</v>
      </c>
      <c r="E57" s="203">
        <f t="shared" si="14"/>
        <v>791523.2</v>
      </c>
      <c r="F57" s="203">
        <f t="shared" si="14"/>
        <v>2374871.95</v>
      </c>
      <c r="G57" s="203">
        <f t="shared" si="14"/>
        <v>600535.85</v>
      </c>
      <c r="H57" s="203">
        <f t="shared" si="14"/>
        <v>1686258.06</v>
      </c>
      <c r="I57" s="202">
        <f t="shared" si="14"/>
        <v>7703911.42</v>
      </c>
      <c r="J57" s="28"/>
      <c r="K57" s="28"/>
      <c r="L57" s="28"/>
    </row>
    <row r="58" spans="1:12">
      <c r="A58" s="280">
        <v>122</v>
      </c>
      <c r="B58" s="281" t="s">
        <v>108</v>
      </c>
      <c r="C58" s="206">
        <v>1000</v>
      </c>
      <c r="D58" s="63">
        <v>1000</v>
      </c>
      <c r="E58" s="206">
        <v>0</v>
      </c>
      <c r="F58" s="206">
        <v>0</v>
      </c>
      <c r="G58" s="206">
        <v>0</v>
      </c>
      <c r="H58" s="63">
        <v>0</v>
      </c>
      <c r="I58" s="63">
        <v>7015297.53</v>
      </c>
      <c r="J58" s="28"/>
      <c r="K58" s="28"/>
      <c r="L58" s="28"/>
    </row>
    <row r="59" ht="15.75" customHeight="1" spans="1:12">
      <c r="A59" s="270">
        <v>422</v>
      </c>
      <c r="B59" s="271" t="s">
        <v>153</v>
      </c>
      <c r="C59" s="276">
        <v>1663105</v>
      </c>
      <c r="D59" s="205">
        <v>1683644</v>
      </c>
      <c r="E59" s="206">
        <v>769925.7</v>
      </c>
      <c r="F59" s="206">
        <v>1577717.98</v>
      </c>
      <c r="G59" s="206">
        <v>470479.3</v>
      </c>
      <c r="H59" s="63">
        <v>1012462.73</v>
      </c>
      <c r="I59" s="63">
        <f>F59-H59</f>
        <v>565255.25</v>
      </c>
      <c r="J59" s="28"/>
      <c r="K59" s="28"/>
      <c r="L59" s="28"/>
    </row>
    <row r="60" spans="1:12">
      <c r="A60" s="266">
        <v>242</v>
      </c>
      <c r="B60" s="267" t="s">
        <v>124</v>
      </c>
      <c r="C60" s="277">
        <v>1160820</v>
      </c>
      <c r="D60" s="215">
        <v>1000820</v>
      </c>
      <c r="E60" s="206">
        <v>21597.5</v>
      </c>
      <c r="F60" s="206">
        <v>797153.97</v>
      </c>
      <c r="G60" s="206">
        <v>130056.55</v>
      </c>
      <c r="H60" s="63">
        <v>673795.33</v>
      </c>
      <c r="I60" s="199">
        <f>F60-H60</f>
        <v>123358.64</v>
      </c>
      <c r="J60" s="28"/>
      <c r="K60" s="89"/>
      <c r="L60" s="28"/>
    </row>
    <row r="61" ht="15" spans="1:12">
      <c r="A61" s="284" t="s">
        <v>154</v>
      </c>
      <c r="B61" s="265" t="s">
        <v>155</v>
      </c>
      <c r="C61" s="203">
        <f t="shared" ref="C61:I61" si="15">SUM(C62:C65)</f>
        <v>1066082513</v>
      </c>
      <c r="D61" s="202">
        <f t="shared" si="15"/>
        <v>1183478417.55</v>
      </c>
      <c r="E61" s="202">
        <f t="shared" si="15"/>
        <v>61175506.05</v>
      </c>
      <c r="F61" s="202">
        <f t="shared" si="15"/>
        <v>936723660.35</v>
      </c>
      <c r="G61" s="202">
        <f t="shared" si="15"/>
        <v>182318988.08</v>
      </c>
      <c r="H61" s="202">
        <f t="shared" si="15"/>
        <v>712619556.03</v>
      </c>
      <c r="I61" s="235">
        <f t="shared" si="15"/>
        <v>224104104.32</v>
      </c>
      <c r="J61" s="28"/>
      <c r="K61" s="89"/>
      <c r="L61" s="28"/>
    </row>
    <row r="62" spans="1:12">
      <c r="A62" s="270">
        <v>451</v>
      </c>
      <c r="B62" s="271" t="s">
        <v>156</v>
      </c>
      <c r="C62" s="276">
        <v>251349180</v>
      </c>
      <c r="D62" s="205">
        <v>303223728.55</v>
      </c>
      <c r="E62" s="206">
        <v>4297410.89</v>
      </c>
      <c r="F62" s="206">
        <v>219021597.4</v>
      </c>
      <c r="G62" s="206">
        <v>33293557.21</v>
      </c>
      <c r="H62" s="63">
        <v>127610404.42</v>
      </c>
      <c r="I62" s="238">
        <f>F62-H62</f>
        <v>91411192.98</v>
      </c>
      <c r="J62" s="28"/>
      <c r="K62" s="89"/>
      <c r="L62" s="28"/>
    </row>
    <row r="63" spans="1:12">
      <c r="A63" s="270">
        <v>452</v>
      </c>
      <c r="B63" s="271" t="s">
        <v>157</v>
      </c>
      <c r="C63" s="276">
        <v>676874277</v>
      </c>
      <c r="D63" s="205">
        <v>741395633</v>
      </c>
      <c r="E63" s="206">
        <v>37246477.73</v>
      </c>
      <c r="F63" s="206">
        <v>623170199.19</v>
      </c>
      <c r="G63" s="206">
        <v>124158348.65</v>
      </c>
      <c r="H63" s="63">
        <v>500524727.81</v>
      </c>
      <c r="I63" s="238">
        <f>F63-H63</f>
        <v>122645471.38</v>
      </c>
      <c r="J63" s="28"/>
      <c r="K63" s="89"/>
      <c r="L63" s="28"/>
    </row>
    <row r="64" spans="1:12">
      <c r="A64" s="270">
        <v>122</v>
      </c>
      <c r="B64" s="271" t="s">
        <v>108</v>
      </c>
      <c r="C64" s="276">
        <v>108354624</v>
      </c>
      <c r="D64" s="205">
        <v>108374624</v>
      </c>
      <c r="E64" s="206">
        <v>19209042.06</v>
      </c>
      <c r="F64" s="206">
        <v>68989647.32</v>
      </c>
      <c r="G64" s="206">
        <v>18526373.63</v>
      </c>
      <c r="H64" s="63">
        <v>67210180.96</v>
      </c>
      <c r="I64" s="238">
        <f>F64-H64</f>
        <v>1779466.36</v>
      </c>
      <c r="J64" s="28"/>
      <c r="K64" s="89"/>
      <c r="L64" s="28"/>
    </row>
    <row r="65" spans="1:12">
      <c r="A65" s="287"/>
      <c r="B65" s="267" t="s">
        <v>115</v>
      </c>
      <c r="C65" s="200">
        <v>29504432</v>
      </c>
      <c r="D65" s="199">
        <v>30484432</v>
      </c>
      <c r="E65" s="199">
        <v>422575.37</v>
      </c>
      <c r="F65" s="199">
        <v>25542216.44</v>
      </c>
      <c r="G65" s="199">
        <v>6340708.59</v>
      </c>
      <c r="H65" s="199">
        <v>17274242.84</v>
      </c>
      <c r="I65" s="238">
        <f>F65-H65</f>
        <v>8267973.6</v>
      </c>
      <c r="J65" s="28"/>
      <c r="K65" s="89"/>
      <c r="L65" s="28"/>
    </row>
    <row r="66" ht="15.75" spans="1:12">
      <c r="A66" s="288" t="s">
        <v>158</v>
      </c>
      <c r="B66" s="265" t="s">
        <v>159</v>
      </c>
      <c r="C66" s="203">
        <f t="shared" ref="C66:I66" si="16">SUM(C67:C68)</f>
        <v>64128208</v>
      </c>
      <c r="D66" s="202">
        <f t="shared" si="16"/>
        <v>64128208</v>
      </c>
      <c r="E66" s="202">
        <f t="shared" si="16"/>
        <v>2426271.68</v>
      </c>
      <c r="F66" s="202">
        <f t="shared" si="16"/>
        <v>41072273.64</v>
      </c>
      <c r="G66" s="202">
        <f t="shared" si="16"/>
        <v>12251180.33</v>
      </c>
      <c r="H66" s="202">
        <f t="shared" si="16"/>
        <v>39366362</v>
      </c>
      <c r="I66" s="235">
        <f t="shared" si="16"/>
        <v>1705911.64</v>
      </c>
      <c r="J66" s="28"/>
      <c r="K66" s="89"/>
      <c r="L66" s="28"/>
    </row>
    <row r="67" spans="1:12">
      <c r="A67" s="280">
        <v>482</v>
      </c>
      <c r="B67" s="271" t="s">
        <v>160</v>
      </c>
      <c r="C67" s="276">
        <v>62002087</v>
      </c>
      <c r="D67" s="205">
        <v>62002087</v>
      </c>
      <c r="E67" s="206">
        <v>1694427.48</v>
      </c>
      <c r="F67" s="206">
        <v>39235173.3</v>
      </c>
      <c r="G67" s="206">
        <v>11840080.89</v>
      </c>
      <c r="H67" s="63">
        <v>38477098.83</v>
      </c>
      <c r="I67" s="238">
        <f>F67-H67</f>
        <v>758074.469999999</v>
      </c>
      <c r="J67" s="44"/>
      <c r="K67" s="44"/>
      <c r="L67" s="44"/>
    </row>
    <row r="68" spans="1:11">
      <c r="A68" s="259"/>
      <c r="B68" s="267" t="s">
        <v>115</v>
      </c>
      <c r="C68" s="200">
        <v>2126121</v>
      </c>
      <c r="D68" s="199">
        <v>2126121</v>
      </c>
      <c r="E68" s="199">
        <v>731844.2</v>
      </c>
      <c r="F68" s="199">
        <v>1837100.34</v>
      </c>
      <c r="G68" s="199">
        <v>411099.44</v>
      </c>
      <c r="H68" s="199">
        <v>889263.17</v>
      </c>
      <c r="I68" s="238">
        <f>F68-H68</f>
        <v>947837.17</v>
      </c>
      <c r="K68" s="305"/>
    </row>
    <row r="69" ht="15.75" spans="1:12">
      <c r="A69" s="289" t="s">
        <v>161</v>
      </c>
      <c r="B69" s="265" t="s">
        <v>162</v>
      </c>
      <c r="C69" s="203">
        <f t="shared" ref="C69:I69" si="17">SUM(C70:C71)</f>
        <v>30734327</v>
      </c>
      <c r="D69" s="202">
        <f t="shared" si="17"/>
        <v>44815321.77</v>
      </c>
      <c r="E69" s="202">
        <f t="shared" si="17"/>
        <v>5141605.57</v>
      </c>
      <c r="F69" s="202">
        <f t="shared" si="17"/>
        <v>24426261.19</v>
      </c>
      <c r="G69" s="202">
        <f t="shared" si="17"/>
        <v>5615880.04</v>
      </c>
      <c r="H69" s="202">
        <f t="shared" si="17"/>
        <v>18032967.76</v>
      </c>
      <c r="I69" s="235">
        <f t="shared" si="17"/>
        <v>6393293.43</v>
      </c>
      <c r="J69" s="28"/>
      <c r="K69" s="89"/>
      <c r="L69" s="28"/>
    </row>
    <row r="70" spans="1:12">
      <c r="A70" s="280">
        <v>541</v>
      </c>
      <c r="B70" s="271" t="s">
        <v>163</v>
      </c>
      <c r="C70" s="276">
        <v>30389402</v>
      </c>
      <c r="D70" s="205">
        <v>44545841.63</v>
      </c>
      <c r="E70" s="206">
        <v>5107865.78</v>
      </c>
      <c r="F70" s="206">
        <v>24244599.31</v>
      </c>
      <c r="G70" s="206">
        <v>5605367.81</v>
      </c>
      <c r="H70" s="63">
        <v>17926016</v>
      </c>
      <c r="I70" s="238">
        <f>F70-H70</f>
        <v>6318583.31</v>
      </c>
      <c r="J70" s="28"/>
      <c r="K70" s="28"/>
      <c r="L70" s="28"/>
    </row>
    <row r="71" spans="1:12">
      <c r="A71" s="259"/>
      <c r="B71" s="267" t="s">
        <v>115</v>
      </c>
      <c r="C71" s="200">
        <v>344925</v>
      </c>
      <c r="D71" s="199">
        <v>269480.14</v>
      </c>
      <c r="E71" s="206">
        <v>33739.79</v>
      </c>
      <c r="F71" s="206">
        <v>181661.88</v>
      </c>
      <c r="G71" s="206">
        <v>10512.23</v>
      </c>
      <c r="H71" s="199">
        <v>106951.76</v>
      </c>
      <c r="I71" s="238">
        <f>F71-H71</f>
        <v>74710.12</v>
      </c>
      <c r="J71" s="28"/>
      <c r="K71" s="28"/>
      <c r="L71" s="28"/>
    </row>
    <row r="72" ht="15.75" spans="1:12">
      <c r="A72" s="264" t="s">
        <v>164</v>
      </c>
      <c r="B72" s="265" t="s">
        <v>165</v>
      </c>
      <c r="C72" s="203">
        <f t="shared" ref="C72:I72" si="18">C73</f>
        <v>322000</v>
      </c>
      <c r="D72" s="202">
        <f t="shared" si="18"/>
        <v>287000</v>
      </c>
      <c r="E72" s="202">
        <f t="shared" si="18"/>
        <v>0</v>
      </c>
      <c r="F72" s="202">
        <f t="shared" si="18"/>
        <v>227760.46</v>
      </c>
      <c r="G72" s="202">
        <f t="shared" si="18"/>
        <v>0</v>
      </c>
      <c r="H72" s="202">
        <f t="shared" si="18"/>
        <v>227760.46</v>
      </c>
      <c r="I72" s="235">
        <f t="shared" si="18"/>
        <v>0</v>
      </c>
      <c r="J72" s="28"/>
      <c r="K72" s="28"/>
      <c r="L72" s="28"/>
    </row>
    <row r="73" spans="1:12">
      <c r="A73" s="266">
        <v>573</v>
      </c>
      <c r="B73" s="267" t="s">
        <v>166</v>
      </c>
      <c r="C73" s="277">
        <v>322000</v>
      </c>
      <c r="D73" s="277">
        <v>287000</v>
      </c>
      <c r="E73" s="206">
        <v>0</v>
      </c>
      <c r="F73" s="206">
        <v>227760.46</v>
      </c>
      <c r="G73" s="206">
        <v>0</v>
      </c>
      <c r="H73" s="63">
        <v>227760.46</v>
      </c>
      <c r="I73" s="238">
        <f>F73-H73</f>
        <v>0</v>
      </c>
      <c r="J73" s="28"/>
      <c r="K73" s="28"/>
      <c r="L73" s="28"/>
    </row>
    <row r="74" ht="15.75" spans="1:12">
      <c r="A74" s="278" t="s">
        <v>167</v>
      </c>
      <c r="B74" s="265" t="s">
        <v>168</v>
      </c>
      <c r="C74" s="203">
        <f t="shared" ref="C74:I74" si="19">C75</f>
        <v>50000</v>
      </c>
      <c r="D74" s="202">
        <f t="shared" si="19"/>
        <v>50000</v>
      </c>
      <c r="E74" s="202">
        <f t="shared" si="19"/>
        <v>41269</v>
      </c>
      <c r="F74" s="202">
        <f t="shared" si="19"/>
        <v>41269</v>
      </c>
      <c r="G74" s="202">
        <f t="shared" si="19"/>
        <v>0</v>
      </c>
      <c r="H74" s="202">
        <f t="shared" si="19"/>
        <v>0</v>
      </c>
      <c r="I74" s="235">
        <f t="shared" si="19"/>
        <v>41269</v>
      </c>
      <c r="J74" s="28"/>
      <c r="K74" s="28"/>
      <c r="L74" s="28"/>
    </row>
    <row r="75" spans="1:12">
      <c r="A75" s="282">
        <v>606</v>
      </c>
      <c r="B75" s="267" t="s">
        <v>169</v>
      </c>
      <c r="C75" s="277">
        <v>50000</v>
      </c>
      <c r="D75" s="277">
        <v>50000</v>
      </c>
      <c r="E75" s="206">
        <v>41269</v>
      </c>
      <c r="F75" s="206">
        <v>41269</v>
      </c>
      <c r="G75" s="206">
        <v>0</v>
      </c>
      <c r="H75" s="63">
        <v>0</v>
      </c>
      <c r="I75" s="238">
        <f>F75-H75</f>
        <v>41269</v>
      </c>
      <c r="J75" s="28"/>
      <c r="K75" s="28"/>
      <c r="L75" s="28"/>
    </row>
    <row r="76" ht="15.75" spans="1:12">
      <c r="A76" s="290" t="s">
        <v>170</v>
      </c>
      <c r="B76" s="265" t="s">
        <v>171</v>
      </c>
      <c r="C76" s="203">
        <f t="shared" ref="C76:I76" si="20">C77</f>
        <v>29230000</v>
      </c>
      <c r="D76" s="203">
        <f t="shared" si="20"/>
        <v>31246000</v>
      </c>
      <c r="E76" s="203">
        <f t="shared" si="20"/>
        <v>5862177.85</v>
      </c>
      <c r="F76" s="203">
        <f t="shared" si="20"/>
        <v>22646223.92</v>
      </c>
      <c r="G76" s="203">
        <f t="shared" si="20"/>
        <v>5832666.22</v>
      </c>
      <c r="H76" s="202">
        <f t="shared" si="20"/>
        <v>20555291.01</v>
      </c>
      <c r="I76" s="235">
        <f t="shared" si="20"/>
        <v>2090932.91</v>
      </c>
      <c r="J76" s="28"/>
      <c r="K76" s="28"/>
      <c r="L76" s="28"/>
    </row>
    <row r="77" spans="1:12">
      <c r="A77" s="270">
        <v>692</v>
      </c>
      <c r="B77" s="267" t="s">
        <v>172</v>
      </c>
      <c r="C77" s="277">
        <v>29230000</v>
      </c>
      <c r="D77" s="215">
        <v>31246000</v>
      </c>
      <c r="E77" s="206">
        <v>5862177.85</v>
      </c>
      <c r="F77" s="206">
        <v>22646223.92</v>
      </c>
      <c r="G77" s="206">
        <v>5832666.22</v>
      </c>
      <c r="H77" s="199">
        <v>20555291.01</v>
      </c>
      <c r="I77" s="238">
        <f>F77-H77</f>
        <v>2090932.91</v>
      </c>
      <c r="J77" s="28"/>
      <c r="K77" s="28"/>
      <c r="L77" s="28"/>
    </row>
    <row r="78" ht="15" spans="1:12">
      <c r="A78" s="291" t="s">
        <v>173</v>
      </c>
      <c r="B78" s="265" t="s">
        <v>174</v>
      </c>
      <c r="C78" s="203">
        <f t="shared" ref="C78:I78" si="21">SUM(C79:C81)</f>
        <v>167460000</v>
      </c>
      <c r="D78" s="202">
        <f t="shared" si="21"/>
        <v>192951428</v>
      </c>
      <c r="E78" s="202">
        <f t="shared" si="21"/>
        <v>18465811.1</v>
      </c>
      <c r="F78" s="202">
        <f t="shared" si="21"/>
        <v>180994476.52</v>
      </c>
      <c r="G78" s="202">
        <f t="shared" si="21"/>
        <v>20198939.97</v>
      </c>
      <c r="H78" s="202">
        <f t="shared" si="21"/>
        <v>166743508.41</v>
      </c>
      <c r="I78" s="235">
        <f t="shared" si="21"/>
        <v>14250968.11</v>
      </c>
      <c r="J78" s="28"/>
      <c r="K78" s="28"/>
      <c r="L78" s="28"/>
    </row>
    <row r="79" spans="1:12">
      <c r="A79" s="280">
        <v>451</v>
      </c>
      <c r="B79" s="271" t="s">
        <v>156</v>
      </c>
      <c r="C79" s="276">
        <v>12959000</v>
      </c>
      <c r="D79" s="205">
        <v>20503172</v>
      </c>
      <c r="E79" s="206">
        <v>2530406</v>
      </c>
      <c r="F79" s="206">
        <v>9206561.68</v>
      </c>
      <c r="G79" s="206">
        <v>545999.45</v>
      </c>
      <c r="H79" s="63">
        <v>6450449.82</v>
      </c>
      <c r="I79" s="238">
        <f>F79-H79</f>
        <v>2756111.86</v>
      </c>
      <c r="J79" s="28"/>
      <c r="K79" s="28"/>
      <c r="L79" s="28"/>
    </row>
    <row r="80" spans="1:12">
      <c r="A80" s="280">
        <v>452</v>
      </c>
      <c r="B80" s="271" t="s">
        <v>157</v>
      </c>
      <c r="C80" s="276">
        <v>15001000</v>
      </c>
      <c r="D80" s="205">
        <v>15001000</v>
      </c>
      <c r="E80" s="206">
        <v>0</v>
      </c>
      <c r="F80" s="206">
        <v>14999929.1</v>
      </c>
      <c r="G80" s="206">
        <v>2997214.12</v>
      </c>
      <c r="H80" s="63">
        <v>11413678.46</v>
      </c>
      <c r="I80" s="238">
        <f>F80-H80</f>
        <v>3586250.64</v>
      </c>
      <c r="J80" s="28"/>
      <c r="K80" s="28"/>
      <c r="L80" s="28"/>
    </row>
    <row r="81" spans="1:12">
      <c r="A81" s="282">
        <v>453</v>
      </c>
      <c r="B81" s="267" t="s">
        <v>175</v>
      </c>
      <c r="C81" s="277">
        <v>139500000</v>
      </c>
      <c r="D81" s="215">
        <v>157447256</v>
      </c>
      <c r="E81" s="206">
        <v>15935405.1</v>
      </c>
      <c r="F81" s="206">
        <v>156787985.74</v>
      </c>
      <c r="G81" s="206">
        <v>16655726.4</v>
      </c>
      <c r="H81" s="63">
        <v>148879380.13</v>
      </c>
      <c r="I81" s="238">
        <f>F81-H81</f>
        <v>7908605.61000001</v>
      </c>
      <c r="J81" s="28"/>
      <c r="K81" s="28"/>
      <c r="L81" s="28"/>
    </row>
    <row r="82" ht="15.75" spans="1:12">
      <c r="A82" s="288" t="s">
        <v>176</v>
      </c>
      <c r="B82" s="265" t="s">
        <v>177</v>
      </c>
      <c r="C82" s="203">
        <f t="shared" ref="C82:I82" si="22">SUM(C83:C84)</f>
        <v>36873900</v>
      </c>
      <c r="D82" s="202">
        <f t="shared" si="22"/>
        <v>38083393</v>
      </c>
      <c r="E82" s="202">
        <f t="shared" si="22"/>
        <v>2352711.17</v>
      </c>
      <c r="F82" s="202">
        <f t="shared" si="22"/>
        <v>8105188.47</v>
      </c>
      <c r="G82" s="202">
        <f t="shared" si="22"/>
        <v>563412.27</v>
      </c>
      <c r="H82" s="202">
        <f t="shared" si="22"/>
        <v>5732762.61</v>
      </c>
      <c r="I82" s="235">
        <f t="shared" si="22"/>
        <v>2372425.86</v>
      </c>
      <c r="J82" s="28"/>
      <c r="K82" s="28"/>
      <c r="L82" s="28"/>
    </row>
    <row r="83" spans="1:12">
      <c r="A83" s="280">
        <v>811</v>
      </c>
      <c r="B83" s="271" t="s">
        <v>178</v>
      </c>
      <c r="C83" s="276">
        <v>3300000</v>
      </c>
      <c r="D83" s="205">
        <v>2971000</v>
      </c>
      <c r="E83" s="206">
        <v>0</v>
      </c>
      <c r="F83" s="206">
        <v>2970490</v>
      </c>
      <c r="G83" s="206">
        <v>0</v>
      </c>
      <c r="H83" s="63">
        <v>2970024.44</v>
      </c>
      <c r="I83" s="238">
        <f>F83-H83</f>
        <v>465.560000000056</v>
      </c>
      <c r="J83" s="28"/>
      <c r="K83" s="28"/>
      <c r="L83" s="28"/>
    </row>
    <row r="84" spans="1:12">
      <c r="A84" s="280">
        <v>812</v>
      </c>
      <c r="B84" s="267" t="s">
        <v>179</v>
      </c>
      <c r="C84" s="277">
        <v>33573900</v>
      </c>
      <c r="D84" s="215">
        <v>35112393</v>
      </c>
      <c r="E84" s="215">
        <v>2352711.17</v>
      </c>
      <c r="F84" s="215">
        <v>5134698.47</v>
      </c>
      <c r="G84" s="215">
        <v>563412.27</v>
      </c>
      <c r="H84" s="215">
        <v>2762738.17</v>
      </c>
      <c r="I84" s="238">
        <f>F84-H84</f>
        <v>2371960.3</v>
      </c>
      <c r="J84" s="28"/>
      <c r="K84" s="28"/>
      <c r="L84" s="28"/>
    </row>
    <row r="85" ht="15.75" spans="1:12">
      <c r="A85" s="264" t="s">
        <v>180</v>
      </c>
      <c r="B85" s="265" t="s">
        <v>181</v>
      </c>
      <c r="C85" s="203">
        <f t="shared" ref="C85:I85" si="23">SUM(C86:C89)</f>
        <v>576049941</v>
      </c>
      <c r="D85" s="202">
        <f t="shared" si="23"/>
        <v>949984683.67</v>
      </c>
      <c r="E85" s="202">
        <f t="shared" si="23"/>
        <v>37436765.13</v>
      </c>
      <c r="F85" s="203">
        <f t="shared" si="23"/>
        <v>931448309.36</v>
      </c>
      <c r="G85" s="203">
        <f t="shared" si="23"/>
        <v>141805311.54</v>
      </c>
      <c r="H85" s="202">
        <f t="shared" si="23"/>
        <v>791931820.14</v>
      </c>
      <c r="I85" s="235">
        <f t="shared" si="23"/>
        <v>139516489.22</v>
      </c>
      <c r="J85" s="28"/>
      <c r="K85" s="28"/>
      <c r="L85" s="28"/>
    </row>
    <row r="86" spans="1:12">
      <c r="A86" s="270">
        <v>841</v>
      </c>
      <c r="B86" s="271" t="s">
        <v>182</v>
      </c>
      <c r="C86" s="276">
        <v>24057000</v>
      </c>
      <c r="D86" s="205">
        <v>24057000</v>
      </c>
      <c r="E86" s="205">
        <v>0</v>
      </c>
      <c r="F86" s="205">
        <v>24057000</v>
      </c>
      <c r="G86" s="206">
        <v>3965481.06</v>
      </c>
      <c r="H86" s="63">
        <v>15520100.7</v>
      </c>
      <c r="I86" s="238">
        <f>F86-H86</f>
        <v>8536899.3</v>
      </c>
      <c r="J86" s="28"/>
      <c r="K86" s="28"/>
      <c r="L86" s="28"/>
    </row>
    <row r="87" spans="1:12">
      <c r="A87" s="270">
        <v>843</v>
      </c>
      <c r="B87" s="271" t="s">
        <v>183</v>
      </c>
      <c r="C87" s="276">
        <v>19031961</v>
      </c>
      <c r="D87" s="205">
        <v>21076636</v>
      </c>
      <c r="E87" s="205">
        <v>0</v>
      </c>
      <c r="F87" s="205">
        <v>21076636</v>
      </c>
      <c r="G87" s="206">
        <v>3562102.46</v>
      </c>
      <c r="H87" s="63">
        <v>13397237.46</v>
      </c>
      <c r="I87" s="238">
        <f>F87-H87</f>
        <v>7679398.54</v>
      </c>
      <c r="J87" s="28"/>
      <c r="K87" s="28"/>
      <c r="L87" s="28"/>
    </row>
    <row r="88" spans="1:12">
      <c r="A88" s="270">
        <v>846</v>
      </c>
      <c r="B88" s="271" t="s">
        <v>184</v>
      </c>
      <c r="C88" s="276">
        <v>519565980</v>
      </c>
      <c r="D88" s="205">
        <v>894661047.67</v>
      </c>
      <c r="E88" s="206">
        <v>37284863.3</v>
      </c>
      <c r="F88" s="206">
        <v>883809522.49</v>
      </c>
      <c r="G88" s="206">
        <v>133834346.67</v>
      </c>
      <c r="H88" s="63">
        <v>761260839.23</v>
      </c>
      <c r="I88" s="238">
        <f>F88-H88</f>
        <v>122548683.26</v>
      </c>
      <c r="J88" s="28"/>
      <c r="K88" s="28"/>
      <c r="L88" s="28"/>
    </row>
    <row r="89" spans="1:12">
      <c r="A89" s="292"/>
      <c r="B89" s="271" t="s">
        <v>115</v>
      </c>
      <c r="C89" s="200">
        <v>13395000</v>
      </c>
      <c r="D89" s="199">
        <v>10190000</v>
      </c>
      <c r="E89" s="206">
        <v>151901.83</v>
      </c>
      <c r="F89" s="206">
        <v>2505150.87</v>
      </c>
      <c r="G89" s="206">
        <v>443381.35</v>
      </c>
      <c r="H89" s="199">
        <v>1753642.75</v>
      </c>
      <c r="I89" s="238">
        <f>F89-H89</f>
        <v>751508.12</v>
      </c>
      <c r="J89" s="28"/>
      <c r="K89" s="28"/>
      <c r="L89" s="28"/>
    </row>
    <row r="90" ht="21" customHeight="1" spans="1:12">
      <c r="A90" s="293" t="s">
        <v>185</v>
      </c>
      <c r="B90" s="294"/>
      <c r="C90" s="295">
        <f>C91</f>
        <v>128891109</v>
      </c>
      <c r="D90" s="295">
        <f>D91</f>
        <v>15374109</v>
      </c>
      <c r="E90" s="296">
        <v>0</v>
      </c>
      <c r="F90" s="296">
        <f>SUM(F91:F91)</f>
        <v>0</v>
      </c>
      <c r="G90" s="296">
        <f>SUM(G91:G91)</f>
        <v>0</v>
      </c>
      <c r="H90" s="296">
        <f>SUM(H91:H91)</f>
        <v>0</v>
      </c>
      <c r="I90" s="306">
        <f>SUM(I91:I91)</f>
        <v>0</v>
      </c>
      <c r="J90" s="28"/>
      <c r="K90" s="28"/>
      <c r="L90" s="28"/>
    </row>
    <row r="91" spans="1:9">
      <c r="A91" s="297" t="s">
        <v>186</v>
      </c>
      <c r="B91" s="298"/>
      <c r="C91" s="277">
        <v>128891109</v>
      </c>
      <c r="D91" s="215">
        <v>15374109</v>
      </c>
      <c r="E91" s="199">
        <v>0</v>
      </c>
      <c r="F91" s="199">
        <v>0</v>
      </c>
      <c r="G91" s="199">
        <v>0</v>
      </c>
      <c r="H91" s="199">
        <v>0</v>
      </c>
      <c r="I91" s="238">
        <f>F91-H91</f>
        <v>0</v>
      </c>
    </row>
    <row r="92" ht="30.75" customHeight="1" spans="1:9">
      <c r="A92" s="299" t="s">
        <v>187</v>
      </c>
      <c r="B92" s="299"/>
      <c r="C92" s="300">
        <f t="shared" ref="C92:I92" si="24">C94</f>
        <v>1161686784</v>
      </c>
      <c r="D92" s="300">
        <f t="shared" si="24"/>
        <v>1144746234</v>
      </c>
      <c r="E92" s="300">
        <f t="shared" si="24"/>
        <v>76747122.29</v>
      </c>
      <c r="F92" s="300">
        <f t="shared" si="24"/>
        <v>811931545.02</v>
      </c>
      <c r="G92" s="300">
        <f t="shared" si="24"/>
        <v>167039406.91</v>
      </c>
      <c r="H92" s="300">
        <f t="shared" si="24"/>
        <v>739778970.51</v>
      </c>
      <c r="I92" s="300">
        <f t="shared" si="24"/>
        <v>72152574.51</v>
      </c>
    </row>
    <row r="93" ht="23.25" customHeight="1" spans="1:15">
      <c r="A93" s="301" t="s">
        <v>188</v>
      </c>
      <c r="B93" s="302"/>
      <c r="C93" s="200">
        <f t="shared" ref="C93:H93" si="25">C8+C92</f>
        <v>10341374532</v>
      </c>
      <c r="D93" s="199">
        <f t="shared" si="25"/>
        <v>11310971804.56</v>
      </c>
      <c r="E93" s="199">
        <f t="shared" si="25"/>
        <v>847935651.84</v>
      </c>
      <c r="F93" s="199">
        <f t="shared" si="25"/>
        <v>8940748461.87</v>
      </c>
      <c r="G93" s="199">
        <f t="shared" si="25"/>
        <v>1853974054.64</v>
      </c>
      <c r="H93" s="199">
        <f t="shared" si="25"/>
        <v>6926585538.69</v>
      </c>
      <c r="I93" s="238">
        <f>F93-H93</f>
        <v>2014162923.18</v>
      </c>
      <c r="K93" s="28"/>
      <c r="L93" s="44"/>
      <c r="M93" s="28"/>
      <c r="N93" s="28"/>
      <c r="O93" s="28"/>
    </row>
    <row r="94" ht="23.25" customHeight="1" spans="1:9">
      <c r="A94" s="303" t="s">
        <v>187</v>
      </c>
      <c r="B94" s="304"/>
      <c r="C94" s="227">
        <f t="shared" ref="C94:I94" si="26">C95+C97+C104+C106+C110+C115+C117+C123+C125+C129+C131+C133</f>
        <v>1161686784</v>
      </c>
      <c r="D94" s="50">
        <f t="shared" si="26"/>
        <v>1144746234</v>
      </c>
      <c r="E94" s="50">
        <f t="shared" si="26"/>
        <v>76747122.29</v>
      </c>
      <c r="F94" s="50">
        <f t="shared" si="26"/>
        <v>811931545.02</v>
      </c>
      <c r="G94" s="50">
        <f t="shared" si="26"/>
        <v>167039406.91</v>
      </c>
      <c r="H94" s="50">
        <f t="shared" si="26"/>
        <v>739778970.51</v>
      </c>
      <c r="I94" s="158">
        <f t="shared" si="26"/>
        <v>72152574.51</v>
      </c>
    </row>
    <row r="95" ht="15.75" spans="1:9">
      <c r="A95" s="264" t="s">
        <v>102</v>
      </c>
      <c r="B95" s="279" t="s">
        <v>103</v>
      </c>
      <c r="C95" s="203">
        <f t="shared" ref="C95:I95" si="27">C96</f>
        <v>47800000</v>
      </c>
      <c r="D95" s="202">
        <f t="shared" si="27"/>
        <v>45430000</v>
      </c>
      <c r="E95" s="202">
        <f t="shared" si="27"/>
        <v>8268418.29</v>
      </c>
      <c r="F95" s="202">
        <f t="shared" si="27"/>
        <v>29307241.5</v>
      </c>
      <c r="G95" s="202">
        <f t="shared" si="27"/>
        <v>8403116.29</v>
      </c>
      <c r="H95" s="202">
        <f t="shared" si="27"/>
        <v>28970496.5</v>
      </c>
      <c r="I95" s="235">
        <f t="shared" si="27"/>
        <v>336745</v>
      </c>
    </row>
    <row r="96" spans="1:11">
      <c r="A96" s="266">
        <v>31</v>
      </c>
      <c r="B96" s="283" t="s">
        <v>104</v>
      </c>
      <c r="C96" s="277">
        <v>47800000</v>
      </c>
      <c r="D96" s="215">
        <v>45430000</v>
      </c>
      <c r="E96" s="215">
        <v>8268418.29</v>
      </c>
      <c r="F96" s="206">
        <v>29307241.5</v>
      </c>
      <c r="G96" s="206">
        <v>8403116.29</v>
      </c>
      <c r="H96" s="199">
        <v>28970496.5</v>
      </c>
      <c r="I96" s="238">
        <f>F96-H96</f>
        <v>336745</v>
      </c>
      <c r="J96" s="28"/>
      <c r="K96" s="28"/>
    </row>
    <row r="97" ht="15.75" spans="1:12">
      <c r="A97" s="264" t="s">
        <v>105</v>
      </c>
      <c r="B97" s="279" t="s">
        <v>106</v>
      </c>
      <c r="C97" s="203">
        <f t="shared" ref="C97:I97" si="28">SUM(C98:C103)</f>
        <v>45372933</v>
      </c>
      <c r="D97" s="202">
        <f t="shared" si="28"/>
        <v>46137395</v>
      </c>
      <c r="E97" s="202">
        <f t="shared" si="28"/>
        <v>7310733.6</v>
      </c>
      <c r="F97" s="202">
        <f t="shared" si="28"/>
        <v>26689305.47</v>
      </c>
      <c r="G97" s="202">
        <f t="shared" si="28"/>
        <v>7106447.46</v>
      </c>
      <c r="H97" s="202">
        <f t="shared" si="28"/>
        <v>26322597.27</v>
      </c>
      <c r="I97" s="235">
        <f t="shared" si="28"/>
        <v>366708.199999999</v>
      </c>
      <c r="J97" s="28"/>
      <c r="K97" s="28"/>
      <c r="L97" s="28"/>
    </row>
    <row r="98" spans="1:12">
      <c r="A98" s="270">
        <v>121</v>
      </c>
      <c r="B98" s="281" t="s">
        <v>107</v>
      </c>
      <c r="C98" s="276">
        <v>693656</v>
      </c>
      <c r="D98" s="205">
        <v>693656</v>
      </c>
      <c r="E98" s="206">
        <v>119638.88</v>
      </c>
      <c r="F98" s="206">
        <v>434551.88</v>
      </c>
      <c r="G98" s="206">
        <v>119638.88</v>
      </c>
      <c r="H98" s="63">
        <v>434551.88</v>
      </c>
      <c r="I98" s="238">
        <f t="shared" ref="I98:I103" si="29">F98-H98</f>
        <v>0</v>
      </c>
      <c r="J98" s="28"/>
      <c r="K98" s="28"/>
      <c r="L98" s="28"/>
    </row>
    <row r="99" spans="1:12">
      <c r="A99" s="270">
        <v>122</v>
      </c>
      <c r="B99" s="281" t="s">
        <v>108</v>
      </c>
      <c r="C99" s="276">
        <v>27508370</v>
      </c>
      <c r="D99" s="205">
        <v>28272832</v>
      </c>
      <c r="E99" s="206">
        <v>4746050.5</v>
      </c>
      <c r="F99" s="206">
        <v>17193406.37</v>
      </c>
      <c r="G99" s="206">
        <v>4541764.36</v>
      </c>
      <c r="H99" s="63">
        <v>16826698.17</v>
      </c>
      <c r="I99" s="238">
        <f t="shared" si="29"/>
        <v>366708.199999999</v>
      </c>
      <c r="J99" s="28"/>
      <c r="K99" s="28"/>
      <c r="L99" s="28"/>
    </row>
    <row r="100" spans="1:12">
      <c r="A100" s="270">
        <v>123</v>
      </c>
      <c r="B100" s="281" t="s">
        <v>109</v>
      </c>
      <c r="C100" s="276">
        <v>461598</v>
      </c>
      <c r="D100" s="205">
        <v>461598</v>
      </c>
      <c r="E100" s="206">
        <v>0</v>
      </c>
      <c r="F100" s="206">
        <v>118487.84</v>
      </c>
      <c r="G100" s="206">
        <v>0</v>
      </c>
      <c r="H100" s="63">
        <v>118487.84</v>
      </c>
      <c r="I100" s="238">
        <f t="shared" si="29"/>
        <v>0</v>
      </c>
      <c r="J100" s="28"/>
      <c r="K100" s="28"/>
      <c r="L100" s="28"/>
    </row>
    <row r="101" spans="1:12">
      <c r="A101" s="270">
        <v>124</v>
      </c>
      <c r="B101" s="281" t="s">
        <v>110</v>
      </c>
      <c r="C101" s="276">
        <v>656053</v>
      </c>
      <c r="D101" s="205">
        <v>656053</v>
      </c>
      <c r="E101" s="206">
        <v>101145.06</v>
      </c>
      <c r="F101" s="206">
        <v>371028.8</v>
      </c>
      <c r="G101" s="206">
        <v>101145.06</v>
      </c>
      <c r="H101" s="63">
        <v>371028.8</v>
      </c>
      <c r="I101" s="238">
        <f t="shared" si="29"/>
        <v>0</v>
      </c>
      <c r="J101" s="28"/>
      <c r="K101" s="28"/>
      <c r="L101" s="28"/>
    </row>
    <row r="102" spans="1:12">
      <c r="A102" s="270">
        <v>129</v>
      </c>
      <c r="B102" s="281" t="s">
        <v>113</v>
      </c>
      <c r="C102" s="276">
        <v>15516146</v>
      </c>
      <c r="D102" s="205">
        <v>15516146</v>
      </c>
      <c r="E102" s="206">
        <v>2250827.72</v>
      </c>
      <c r="F102" s="206">
        <v>8233531.02</v>
      </c>
      <c r="G102" s="206">
        <v>2250827.72</v>
      </c>
      <c r="H102" s="63">
        <v>8233531.02</v>
      </c>
      <c r="I102" s="238">
        <f t="shared" si="29"/>
        <v>0</v>
      </c>
      <c r="J102" s="28"/>
      <c r="K102" s="28"/>
      <c r="L102" s="28"/>
    </row>
    <row r="103" spans="1:12">
      <c r="A103" s="266">
        <v>131</v>
      </c>
      <c r="B103" s="283" t="s">
        <v>114</v>
      </c>
      <c r="C103" s="277">
        <v>537110</v>
      </c>
      <c r="D103" s="215">
        <v>537110</v>
      </c>
      <c r="E103" s="206">
        <v>93071.44</v>
      </c>
      <c r="F103" s="206">
        <v>338299.56</v>
      </c>
      <c r="G103" s="206">
        <v>93071.44</v>
      </c>
      <c r="H103" s="63">
        <v>338299.56</v>
      </c>
      <c r="I103" s="238">
        <f t="shared" si="29"/>
        <v>0</v>
      </c>
      <c r="J103" s="28"/>
      <c r="K103" s="28"/>
      <c r="L103" s="28"/>
    </row>
    <row r="104" ht="15.75" spans="1:12">
      <c r="A104" s="264" t="s">
        <v>116</v>
      </c>
      <c r="B104" s="279" t="s">
        <v>117</v>
      </c>
      <c r="C104" s="203">
        <f t="shared" ref="C104:I104" si="30">C105</f>
        <v>20218309</v>
      </c>
      <c r="D104" s="202">
        <f t="shared" si="30"/>
        <v>20218309</v>
      </c>
      <c r="E104" s="202">
        <f t="shared" si="30"/>
        <v>3763541.54</v>
      </c>
      <c r="F104" s="202">
        <f t="shared" si="30"/>
        <v>13815875.84</v>
      </c>
      <c r="G104" s="202">
        <f t="shared" si="30"/>
        <v>3763541.54</v>
      </c>
      <c r="H104" s="202">
        <f t="shared" si="30"/>
        <v>13815875.84</v>
      </c>
      <c r="I104" s="235">
        <f t="shared" si="30"/>
        <v>0</v>
      </c>
      <c r="J104" s="28"/>
      <c r="K104" s="28"/>
      <c r="L104" s="28"/>
    </row>
    <row r="105" spans="1:12">
      <c r="A105" s="266">
        <v>122</v>
      </c>
      <c r="B105" s="283" t="s">
        <v>108</v>
      </c>
      <c r="C105" s="277">
        <v>20218309</v>
      </c>
      <c r="D105" s="215">
        <v>20218309</v>
      </c>
      <c r="E105" s="206">
        <v>3763541.54</v>
      </c>
      <c r="F105" s="206">
        <v>13815875.84</v>
      </c>
      <c r="G105" s="206">
        <v>3763541.54</v>
      </c>
      <c r="H105" s="63">
        <v>13815875.84</v>
      </c>
      <c r="I105" s="238">
        <f>F105-H105</f>
        <v>0</v>
      </c>
      <c r="J105" s="28"/>
      <c r="K105" s="28"/>
      <c r="L105" s="28"/>
    </row>
    <row r="106" ht="15.75" spans="1:12">
      <c r="A106" s="264" t="s">
        <v>121</v>
      </c>
      <c r="B106" s="279" t="s">
        <v>122</v>
      </c>
      <c r="C106" s="203">
        <f t="shared" ref="C106:I106" si="31">SUM(C107:C109)</f>
        <v>10545298</v>
      </c>
      <c r="D106" s="202">
        <f t="shared" si="31"/>
        <v>10545298</v>
      </c>
      <c r="E106" s="202">
        <f t="shared" si="31"/>
        <v>2063985.72</v>
      </c>
      <c r="F106" s="202">
        <f t="shared" si="31"/>
        <v>7386427.66</v>
      </c>
      <c r="G106" s="202">
        <f t="shared" si="31"/>
        <v>2063985.72</v>
      </c>
      <c r="H106" s="202">
        <f t="shared" si="31"/>
        <v>7386427.66</v>
      </c>
      <c r="I106" s="235">
        <f t="shared" si="31"/>
        <v>0</v>
      </c>
      <c r="J106" s="28"/>
      <c r="K106" s="28"/>
      <c r="L106" s="28"/>
    </row>
    <row r="107" spans="1:12">
      <c r="A107" s="270">
        <v>243</v>
      </c>
      <c r="B107" s="281" t="s">
        <v>125</v>
      </c>
      <c r="C107" s="276">
        <v>349037</v>
      </c>
      <c r="D107" s="205">
        <v>349037</v>
      </c>
      <c r="E107" s="206">
        <v>74166.78</v>
      </c>
      <c r="F107" s="206">
        <v>349037</v>
      </c>
      <c r="G107" s="206">
        <v>74166.78</v>
      </c>
      <c r="H107" s="63">
        <v>349037</v>
      </c>
      <c r="I107" s="238">
        <f>F107-H107</f>
        <v>0</v>
      </c>
      <c r="J107" s="28"/>
      <c r="K107" s="28"/>
      <c r="L107" s="28"/>
    </row>
    <row r="108" spans="1:12">
      <c r="A108" s="270">
        <v>244</v>
      </c>
      <c r="B108" s="281" t="s">
        <v>126</v>
      </c>
      <c r="C108" s="276">
        <v>4475520</v>
      </c>
      <c r="D108" s="205">
        <v>4475520</v>
      </c>
      <c r="E108" s="206">
        <v>942628.88</v>
      </c>
      <c r="F108" s="206">
        <v>3329855.6</v>
      </c>
      <c r="G108" s="206">
        <v>942628.88</v>
      </c>
      <c r="H108" s="63">
        <v>3329855.6</v>
      </c>
      <c r="I108" s="238">
        <f>F108-H108</f>
        <v>0</v>
      </c>
      <c r="J108" s="28"/>
      <c r="K108" s="28"/>
      <c r="L108" s="28"/>
    </row>
    <row r="109" spans="1:12">
      <c r="A109" s="266">
        <v>122</v>
      </c>
      <c r="B109" s="283" t="s">
        <v>108</v>
      </c>
      <c r="C109" s="277">
        <v>5720741</v>
      </c>
      <c r="D109" s="215">
        <v>5720741</v>
      </c>
      <c r="E109" s="206">
        <v>1047190.06</v>
      </c>
      <c r="F109" s="206">
        <v>3707535.06</v>
      </c>
      <c r="G109" s="206">
        <v>1047190.06</v>
      </c>
      <c r="H109" s="63">
        <v>3707535.06</v>
      </c>
      <c r="I109" s="238">
        <f>F109-H109</f>
        <v>0</v>
      </c>
      <c r="J109" s="28"/>
      <c r="K109" s="28"/>
      <c r="L109" s="28"/>
    </row>
    <row r="110" ht="15.75" spans="1:12">
      <c r="A110" s="264" t="s">
        <v>131</v>
      </c>
      <c r="B110" s="279" t="s">
        <v>132</v>
      </c>
      <c r="C110" s="203">
        <f t="shared" ref="C110:I110" si="32">SUM(C111:C114)</f>
        <v>149906445</v>
      </c>
      <c r="D110" s="202">
        <f t="shared" si="32"/>
        <v>149906445</v>
      </c>
      <c r="E110" s="202">
        <f t="shared" si="32"/>
        <v>24209402.14</v>
      </c>
      <c r="F110" s="202">
        <f t="shared" si="32"/>
        <v>88203864.16</v>
      </c>
      <c r="G110" s="202">
        <f t="shared" si="32"/>
        <v>24209402.14</v>
      </c>
      <c r="H110" s="202">
        <f t="shared" si="32"/>
        <v>88203864.16</v>
      </c>
      <c r="I110" s="235">
        <f t="shared" si="32"/>
        <v>0</v>
      </c>
      <c r="J110" s="28"/>
      <c r="K110" s="28"/>
      <c r="L110" s="28"/>
    </row>
    <row r="111" spans="1:12">
      <c r="A111" s="270">
        <v>301</v>
      </c>
      <c r="B111" s="281" t="s">
        <v>133</v>
      </c>
      <c r="C111" s="276">
        <v>61607160</v>
      </c>
      <c r="D111" s="205">
        <v>61607160</v>
      </c>
      <c r="E111" s="206">
        <v>10841941.8</v>
      </c>
      <c r="F111" s="206">
        <v>36874519.88</v>
      </c>
      <c r="G111" s="206">
        <v>10841941.8</v>
      </c>
      <c r="H111" s="63">
        <v>36874519.88</v>
      </c>
      <c r="I111" s="238">
        <f>F111-H111</f>
        <v>0</v>
      </c>
      <c r="J111" s="28"/>
      <c r="K111" s="28"/>
      <c r="L111" s="28"/>
    </row>
    <row r="112" spans="1:12">
      <c r="A112" s="270">
        <v>302</v>
      </c>
      <c r="B112" s="281" t="s">
        <v>134</v>
      </c>
      <c r="C112" s="276">
        <v>64081309</v>
      </c>
      <c r="D112" s="205">
        <v>64081309</v>
      </c>
      <c r="E112" s="206">
        <v>8934297.41</v>
      </c>
      <c r="F112" s="206">
        <v>35814611.03</v>
      </c>
      <c r="G112" s="206">
        <v>8934297.41</v>
      </c>
      <c r="H112" s="63">
        <v>35814611.03</v>
      </c>
      <c r="I112" s="238">
        <f>F112-H112</f>
        <v>0</v>
      </c>
      <c r="J112" s="28"/>
      <c r="K112" s="28"/>
      <c r="L112" s="28"/>
    </row>
    <row r="113" spans="1:12">
      <c r="A113" s="270">
        <v>305</v>
      </c>
      <c r="B113" s="281" t="s">
        <v>135</v>
      </c>
      <c r="C113" s="276">
        <v>8195851</v>
      </c>
      <c r="D113" s="205">
        <v>8195851</v>
      </c>
      <c r="E113" s="206">
        <v>1409260.92</v>
      </c>
      <c r="F113" s="206">
        <v>5069538.08</v>
      </c>
      <c r="G113" s="206">
        <v>1409260.92</v>
      </c>
      <c r="H113" s="63">
        <v>5069538.08</v>
      </c>
      <c r="I113" s="238">
        <f>F113-H113</f>
        <v>0</v>
      </c>
      <c r="J113" s="28"/>
      <c r="K113" s="28"/>
      <c r="L113" s="28"/>
    </row>
    <row r="114" spans="1:12">
      <c r="A114" s="266">
        <v>122</v>
      </c>
      <c r="B114" s="283" t="s">
        <v>108</v>
      </c>
      <c r="C114" s="277">
        <v>16022125</v>
      </c>
      <c r="D114" s="215">
        <v>16022125</v>
      </c>
      <c r="E114" s="200">
        <v>3023902.01</v>
      </c>
      <c r="F114" s="200">
        <v>10445195.17</v>
      </c>
      <c r="G114" s="200">
        <v>3023902.01</v>
      </c>
      <c r="H114" s="199">
        <v>10445195.17</v>
      </c>
      <c r="I114" s="238">
        <f>F114-H114</f>
        <v>0</v>
      </c>
      <c r="J114" s="28"/>
      <c r="K114" s="28"/>
      <c r="L114" s="28"/>
    </row>
    <row r="115" ht="15.75" spans="1:12">
      <c r="A115" s="278" t="s">
        <v>136</v>
      </c>
      <c r="B115" s="279" t="s">
        <v>137</v>
      </c>
      <c r="C115" s="203">
        <f>C116</f>
        <v>290219</v>
      </c>
      <c r="D115" s="202">
        <f t="shared" ref="D115:I115" si="33">D116</f>
        <v>290219</v>
      </c>
      <c r="E115" s="202">
        <f t="shared" si="33"/>
        <v>43745.62</v>
      </c>
      <c r="F115" s="235">
        <f t="shared" si="33"/>
        <v>169019.36</v>
      </c>
      <c r="G115" s="202">
        <f t="shared" si="33"/>
        <v>43745.62</v>
      </c>
      <c r="H115" s="202">
        <f t="shared" si="33"/>
        <v>169019.36</v>
      </c>
      <c r="I115" s="235">
        <f t="shared" si="33"/>
        <v>0</v>
      </c>
      <c r="J115" s="28"/>
      <c r="K115" s="28"/>
      <c r="L115" s="28"/>
    </row>
    <row r="116" spans="1:12">
      <c r="A116" s="282">
        <v>122</v>
      </c>
      <c r="B116" s="283" t="s">
        <v>108</v>
      </c>
      <c r="C116" s="277">
        <v>290219</v>
      </c>
      <c r="D116" s="215">
        <v>290219</v>
      </c>
      <c r="E116" s="199">
        <v>43745.62</v>
      </c>
      <c r="F116" s="28">
        <v>169019.36</v>
      </c>
      <c r="G116" s="206">
        <v>43745.62</v>
      </c>
      <c r="H116" s="63">
        <v>169019.36</v>
      </c>
      <c r="I116" s="238">
        <f>F116-H116</f>
        <v>0</v>
      </c>
      <c r="J116" s="28"/>
      <c r="K116" s="28"/>
      <c r="L116" s="28"/>
    </row>
    <row r="117" ht="15.75" spans="1:12">
      <c r="A117" s="264" t="s">
        <v>139</v>
      </c>
      <c r="B117" s="279" t="s">
        <v>140</v>
      </c>
      <c r="C117" s="203">
        <f>SUM(C118:C122)</f>
        <v>245169441</v>
      </c>
      <c r="D117" s="202">
        <f t="shared" ref="D117:I117" si="34">SUM(D118:D122)</f>
        <v>256278458</v>
      </c>
      <c r="E117" s="202">
        <f t="shared" si="34"/>
        <v>26339137.54</v>
      </c>
      <c r="F117" s="202">
        <f t="shared" si="34"/>
        <v>190459077.83</v>
      </c>
      <c r="G117" s="202">
        <f t="shared" si="34"/>
        <v>40212739.47</v>
      </c>
      <c r="H117" s="202">
        <f t="shared" si="34"/>
        <v>185963285.55</v>
      </c>
      <c r="I117" s="235">
        <f t="shared" si="34"/>
        <v>4495792.27999999</v>
      </c>
      <c r="J117" s="28"/>
      <c r="K117" s="28"/>
      <c r="L117" s="28"/>
    </row>
    <row r="118" spans="1:12">
      <c r="A118" s="270">
        <v>361</v>
      </c>
      <c r="B118" s="281" t="s">
        <v>142</v>
      </c>
      <c r="C118" s="276">
        <v>132248250</v>
      </c>
      <c r="D118" s="205">
        <v>94398281</v>
      </c>
      <c r="E118" s="206">
        <v>8523192.48</v>
      </c>
      <c r="F118" s="206">
        <v>58484533.39</v>
      </c>
      <c r="G118" s="206">
        <v>19419760.41</v>
      </c>
      <c r="H118" s="63">
        <v>57624873.77</v>
      </c>
      <c r="I118" s="238">
        <f>F118-H118</f>
        <v>859659.619999997</v>
      </c>
      <c r="J118" s="28"/>
      <c r="K118" s="28"/>
      <c r="L118" s="28"/>
    </row>
    <row r="119" spans="1:12">
      <c r="A119" s="270">
        <v>363</v>
      </c>
      <c r="B119" s="281" t="s">
        <v>144</v>
      </c>
      <c r="C119" s="276">
        <v>2951000</v>
      </c>
      <c r="D119" s="205">
        <v>2951000</v>
      </c>
      <c r="E119" s="206">
        <v>500000</v>
      </c>
      <c r="F119" s="206">
        <v>1852000</v>
      </c>
      <c r="G119" s="206">
        <v>502196.78</v>
      </c>
      <c r="H119" s="63">
        <v>1838297.84</v>
      </c>
      <c r="I119" s="238">
        <f>F119-H119</f>
        <v>13702.1600000001</v>
      </c>
      <c r="J119" s="28"/>
      <c r="K119" s="28"/>
      <c r="L119" s="28"/>
    </row>
    <row r="120" spans="1:12">
      <c r="A120" s="270">
        <v>365</v>
      </c>
      <c r="B120" s="281" t="s">
        <v>145</v>
      </c>
      <c r="C120" s="276">
        <v>96014900</v>
      </c>
      <c r="D120" s="205">
        <v>141569481</v>
      </c>
      <c r="E120" s="206">
        <v>14551092.48</v>
      </c>
      <c r="F120" s="206">
        <v>116302878.42</v>
      </c>
      <c r="G120" s="206">
        <v>18021957.8</v>
      </c>
      <c r="H120" s="63">
        <v>113326422.76</v>
      </c>
      <c r="I120" s="238">
        <f>F120-H120</f>
        <v>2976455.66</v>
      </c>
      <c r="J120" s="28"/>
      <c r="K120" s="28"/>
      <c r="L120" s="28"/>
    </row>
    <row r="121" spans="1:12">
      <c r="A121" s="270">
        <v>366</v>
      </c>
      <c r="B121" s="281" t="s">
        <v>189</v>
      </c>
      <c r="C121" s="276">
        <v>5131000</v>
      </c>
      <c r="D121" s="205">
        <v>4481000</v>
      </c>
      <c r="E121" s="206">
        <v>1155739</v>
      </c>
      <c r="F121" s="206">
        <v>3384130</v>
      </c>
      <c r="G121" s="206">
        <v>764390.88</v>
      </c>
      <c r="H121" s="63">
        <v>2855839.66</v>
      </c>
      <c r="I121" s="238">
        <f>F121-H121</f>
        <v>528290.34</v>
      </c>
      <c r="J121" s="28"/>
      <c r="K121" s="28"/>
      <c r="L121" s="28"/>
    </row>
    <row r="122" spans="1:12">
      <c r="A122" s="266">
        <v>122</v>
      </c>
      <c r="B122" s="283" t="s">
        <v>108</v>
      </c>
      <c r="C122" s="277">
        <v>8824291</v>
      </c>
      <c r="D122" s="215">
        <v>12878696</v>
      </c>
      <c r="E122" s="206">
        <v>1609113.58</v>
      </c>
      <c r="F122" s="206">
        <v>10435536.02</v>
      </c>
      <c r="G122" s="206">
        <v>1504433.6</v>
      </c>
      <c r="H122" s="63">
        <v>10317851.52</v>
      </c>
      <c r="I122" s="238">
        <f>F122-H122</f>
        <v>117684.5</v>
      </c>
      <c r="J122" s="28"/>
      <c r="K122" s="28"/>
      <c r="L122" s="28"/>
    </row>
    <row r="123" ht="15.75" spans="1:12">
      <c r="A123" s="264" t="s">
        <v>148</v>
      </c>
      <c r="B123" s="279" t="s">
        <v>149</v>
      </c>
      <c r="C123" s="203">
        <f>C124</f>
        <v>7340494</v>
      </c>
      <c r="D123" s="202">
        <f t="shared" ref="D123:I123" si="35">D124</f>
        <v>7340494</v>
      </c>
      <c r="E123" s="202">
        <f t="shared" si="35"/>
        <v>1164972.58</v>
      </c>
      <c r="F123" s="202">
        <f t="shared" si="35"/>
        <v>4302454.06</v>
      </c>
      <c r="G123" s="202">
        <f t="shared" si="35"/>
        <v>1164972.58</v>
      </c>
      <c r="H123" s="202">
        <f t="shared" si="35"/>
        <v>4302454.06</v>
      </c>
      <c r="I123" s="235">
        <f t="shared" si="35"/>
        <v>0</v>
      </c>
      <c r="J123" s="28"/>
      <c r="K123" s="28"/>
      <c r="L123" s="28"/>
    </row>
    <row r="124" spans="1:12">
      <c r="A124" s="274"/>
      <c r="B124" s="283" t="s">
        <v>108</v>
      </c>
      <c r="C124" s="277">
        <v>7340494</v>
      </c>
      <c r="D124" s="215">
        <v>7340494</v>
      </c>
      <c r="E124" s="206">
        <v>1164972.58</v>
      </c>
      <c r="F124" s="206">
        <v>4302454.06</v>
      </c>
      <c r="G124" s="206">
        <v>1164972.58</v>
      </c>
      <c r="H124" s="63">
        <v>4302454.06</v>
      </c>
      <c r="I124" s="238">
        <f>F124-H124</f>
        <v>0</v>
      </c>
      <c r="J124" s="28"/>
      <c r="K124" s="28"/>
      <c r="L124" s="28"/>
    </row>
    <row r="125" ht="15.75" spans="1:12">
      <c r="A125" s="264" t="s">
        <v>154</v>
      </c>
      <c r="B125" s="279" t="s">
        <v>155</v>
      </c>
      <c r="C125" s="203">
        <f>SUM(C126:C128)</f>
        <v>19711060</v>
      </c>
      <c r="D125" s="202">
        <f t="shared" ref="D125:I125" si="36">SUM(D126:D128)</f>
        <v>19711060</v>
      </c>
      <c r="E125" s="202">
        <f t="shared" si="36"/>
        <v>3037716.18</v>
      </c>
      <c r="F125" s="202">
        <f t="shared" si="36"/>
        <v>11148843.6</v>
      </c>
      <c r="G125" s="202">
        <f t="shared" si="36"/>
        <v>3037716.18</v>
      </c>
      <c r="H125" s="202">
        <f t="shared" si="36"/>
        <v>11148843.6</v>
      </c>
      <c r="I125" s="235">
        <f t="shared" si="36"/>
        <v>0</v>
      </c>
      <c r="J125" s="28"/>
      <c r="K125" s="28"/>
      <c r="L125" s="28"/>
    </row>
    <row r="126" spans="1:12">
      <c r="A126" s="270">
        <v>451</v>
      </c>
      <c r="B126" s="281" t="s">
        <v>156</v>
      </c>
      <c r="C126" s="276">
        <v>3229716</v>
      </c>
      <c r="D126" s="205">
        <v>3229716</v>
      </c>
      <c r="E126" s="206">
        <v>497453.28</v>
      </c>
      <c r="F126" s="206">
        <v>1832880.6</v>
      </c>
      <c r="G126" s="206">
        <v>497453.28</v>
      </c>
      <c r="H126" s="63">
        <v>1832880.6</v>
      </c>
      <c r="I126" s="238">
        <f>F126-H126</f>
        <v>0</v>
      </c>
      <c r="J126" s="28"/>
      <c r="K126" s="28"/>
      <c r="L126" s="28"/>
    </row>
    <row r="127" spans="1:12">
      <c r="A127" s="270">
        <v>452</v>
      </c>
      <c r="B127" s="281" t="s">
        <v>157</v>
      </c>
      <c r="C127" s="276">
        <v>4370024</v>
      </c>
      <c r="D127" s="205">
        <v>4370024</v>
      </c>
      <c r="E127" s="206">
        <v>632571.04</v>
      </c>
      <c r="F127" s="206">
        <v>2377816.02</v>
      </c>
      <c r="G127" s="206">
        <v>632571.04</v>
      </c>
      <c r="H127" s="63">
        <v>2377816.02</v>
      </c>
      <c r="I127" s="238">
        <f>F127-H127</f>
        <v>0</v>
      </c>
      <c r="J127" s="28"/>
      <c r="K127" s="28"/>
      <c r="L127" s="28"/>
    </row>
    <row r="128" spans="1:12">
      <c r="A128" s="266">
        <v>122</v>
      </c>
      <c r="B128" s="283" t="s">
        <v>108</v>
      </c>
      <c r="C128" s="277">
        <v>12111320</v>
      </c>
      <c r="D128" s="215">
        <v>12111320</v>
      </c>
      <c r="E128" s="206">
        <v>1907691.86</v>
      </c>
      <c r="F128" s="206">
        <v>6938146.98</v>
      </c>
      <c r="G128" s="206">
        <v>1907691.86</v>
      </c>
      <c r="H128" s="63">
        <v>6938146.98</v>
      </c>
      <c r="I128" s="238">
        <f>F128-H128</f>
        <v>0</v>
      </c>
      <c r="J128" s="28"/>
      <c r="K128" s="28"/>
      <c r="L128" s="28"/>
    </row>
    <row r="129" ht="15.75" spans="1:12">
      <c r="A129" s="288" t="s">
        <v>158</v>
      </c>
      <c r="B129" s="279" t="s">
        <v>159</v>
      </c>
      <c r="C129" s="203">
        <f>C130</f>
        <v>745136</v>
      </c>
      <c r="D129" s="202">
        <f t="shared" ref="D129:I129" si="37">D130</f>
        <v>745136</v>
      </c>
      <c r="E129" s="202">
        <f t="shared" si="37"/>
        <v>111027.22</v>
      </c>
      <c r="F129" s="203">
        <f t="shared" si="37"/>
        <v>414834.32</v>
      </c>
      <c r="G129" s="202">
        <f t="shared" si="37"/>
        <v>111027.22</v>
      </c>
      <c r="H129" s="202">
        <f t="shared" si="37"/>
        <v>414834.32</v>
      </c>
      <c r="I129" s="235">
        <f t="shared" si="37"/>
        <v>0</v>
      </c>
      <c r="J129" s="28"/>
      <c r="K129" s="28"/>
      <c r="L129" s="28"/>
    </row>
    <row r="130" spans="1:12">
      <c r="A130" s="307">
        <v>482</v>
      </c>
      <c r="B130" s="283" t="s">
        <v>160</v>
      </c>
      <c r="C130" s="277">
        <v>745136</v>
      </c>
      <c r="D130" s="215">
        <v>745136</v>
      </c>
      <c r="E130" s="206">
        <v>111027.22</v>
      </c>
      <c r="F130" s="206">
        <v>414834.32</v>
      </c>
      <c r="G130" s="199">
        <v>111027.22</v>
      </c>
      <c r="H130" s="199">
        <v>414834.32</v>
      </c>
      <c r="I130" s="238">
        <f>F130-H130</f>
        <v>0</v>
      </c>
      <c r="J130" s="28"/>
      <c r="K130" s="28"/>
      <c r="L130" s="28"/>
    </row>
    <row r="131" ht="15.75" spans="1:12">
      <c r="A131" s="289" t="s">
        <v>161</v>
      </c>
      <c r="B131" s="279" t="s">
        <v>162</v>
      </c>
      <c r="C131" s="203">
        <f>C132</f>
        <v>2588758</v>
      </c>
      <c r="D131" s="202">
        <f t="shared" ref="D131:I131" si="38">D132</f>
        <v>2588758</v>
      </c>
      <c r="E131" s="202">
        <f t="shared" si="38"/>
        <v>434441.86</v>
      </c>
      <c r="F131" s="202">
        <f t="shared" si="38"/>
        <v>1558466.84</v>
      </c>
      <c r="G131" s="202">
        <f t="shared" si="38"/>
        <v>434441.86</v>
      </c>
      <c r="H131" s="202">
        <f t="shared" si="38"/>
        <v>1558466.84</v>
      </c>
      <c r="I131" s="235">
        <f t="shared" si="38"/>
        <v>0</v>
      </c>
      <c r="J131" s="28"/>
      <c r="K131" s="28"/>
      <c r="L131" s="28"/>
    </row>
    <row r="132" spans="1:12">
      <c r="A132" s="280">
        <v>541</v>
      </c>
      <c r="B132" s="281" t="s">
        <v>163</v>
      </c>
      <c r="C132" s="277">
        <v>2588758</v>
      </c>
      <c r="D132" s="215">
        <v>2588758</v>
      </c>
      <c r="E132" s="206">
        <v>434441.86</v>
      </c>
      <c r="F132" s="206">
        <v>1558466.84</v>
      </c>
      <c r="G132" s="206">
        <v>434441.86</v>
      </c>
      <c r="H132" s="63">
        <v>1558466.84</v>
      </c>
      <c r="I132" s="238">
        <f>F132-H132</f>
        <v>0</v>
      </c>
      <c r="J132" s="28"/>
      <c r="K132" s="28"/>
      <c r="L132" s="28"/>
    </row>
    <row r="133" ht="15.75" spans="1:12">
      <c r="A133" s="278" t="s">
        <v>180</v>
      </c>
      <c r="B133" s="279" t="s">
        <v>181</v>
      </c>
      <c r="C133" s="203">
        <f>SUM(C134:C136)</f>
        <v>611998691</v>
      </c>
      <c r="D133" s="202">
        <f t="shared" ref="D133:I133" si="39">SUM(D134:D136)</f>
        <v>585554662</v>
      </c>
      <c r="E133" s="202">
        <f t="shared" si="39"/>
        <v>0</v>
      </c>
      <c r="F133" s="202">
        <f t="shared" si="39"/>
        <v>438476134.38</v>
      </c>
      <c r="G133" s="202">
        <f t="shared" si="39"/>
        <v>76488270.83</v>
      </c>
      <c r="H133" s="202">
        <f t="shared" si="39"/>
        <v>371522805.35</v>
      </c>
      <c r="I133" s="202">
        <f t="shared" si="39"/>
        <v>66953329.03</v>
      </c>
      <c r="J133" s="28"/>
      <c r="K133" s="28"/>
      <c r="L133" s="28"/>
    </row>
    <row r="134" spans="1:12">
      <c r="A134" s="280">
        <v>843</v>
      </c>
      <c r="B134" s="281" t="s">
        <v>183</v>
      </c>
      <c r="C134" s="276">
        <v>28300854</v>
      </c>
      <c r="D134" s="205">
        <v>28300854</v>
      </c>
      <c r="E134" s="205">
        <v>0</v>
      </c>
      <c r="F134" s="205">
        <v>28300854</v>
      </c>
      <c r="G134" s="206">
        <v>4720447.14</v>
      </c>
      <c r="H134" s="63">
        <v>18324313.42</v>
      </c>
      <c r="I134" s="63">
        <f>F134-H134</f>
        <v>9976540.58</v>
      </c>
      <c r="J134" s="28"/>
      <c r="K134" s="28"/>
      <c r="L134" s="28"/>
    </row>
    <row r="135" spans="1:12">
      <c r="A135" s="280">
        <v>845</v>
      </c>
      <c r="B135" s="281" t="s">
        <v>190</v>
      </c>
      <c r="C135" s="276">
        <v>40700000</v>
      </c>
      <c r="D135" s="205">
        <v>40700000</v>
      </c>
      <c r="E135" s="205">
        <v>0</v>
      </c>
      <c r="F135" s="205">
        <v>38632280.38</v>
      </c>
      <c r="G135" s="206">
        <v>5563076</v>
      </c>
      <c r="H135" s="63">
        <v>23184584.38</v>
      </c>
      <c r="I135" s="63">
        <f>F135-H135</f>
        <v>15447696</v>
      </c>
      <c r="J135" s="28"/>
      <c r="K135" s="28"/>
      <c r="L135" s="28"/>
    </row>
    <row r="136" spans="1:12">
      <c r="A136" s="282">
        <v>846</v>
      </c>
      <c r="B136" s="283" t="s">
        <v>184</v>
      </c>
      <c r="C136" s="277">
        <v>542997837</v>
      </c>
      <c r="D136" s="215">
        <v>516553808</v>
      </c>
      <c r="E136" s="215">
        <v>0</v>
      </c>
      <c r="F136" s="215">
        <v>371543000</v>
      </c>
      <c r="G136" s="200">
        <v>66204747.69</v>
      </c>
      <c r="H136" s="199">
        <v>330013907.55</v>
      </c>
      <c r="I136" s="199">
        <f>F136-H136</f>
        <v>41529092.45</v>
      </c>
      <c r="J136" s="28"/>
      <c r="K136" s="28"/>
      <c r="L136" s="28"/>
    </row>
  </sheetData>
  <mergeCells count="12">
    <mergeCell ref="A1:I1"/>
    <mergeCell ref="A2:B2"/>
    <mergeCell ref="C2:D2"/>
    <mergeCell ref="E2:F2"/>
    <mergeCell ref="G2:H2"/>
    <mergeCell ref="A3:B3"/>
    <mergeCell ref="A8:B8"/>
    <mergeCell ref="A90:B90"/>
    <mergeCell ref="A91:B91"/>
    <mergeCell ref="A92:B92"/>
    <mergeCell ref="A93:B93"/>
    <mergeCell ref="A94:B94"/>
  </mergeCells>
  <printOptions horizontalCentered="1"/>
  <pageMargins left="0.196850393700787" right="0.196850393700787" top="0.196850393700787" bottom="0.196850393700787" header="0.31496062992126" footer="0.31496062992126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5"/>
  <sheetViews>
    <sheetView topLeftCell="A34" workbookViewId="0">
      <selection activeCell="K43" sqref="K43:N43"/>
    </sheetView>
  </sheetViews>
  <sheetFormatPr defaultColWidth="15.2857142857143" defaultRowHeight="12.75"/>
  <cols>
    <col min="1" max="1" width="39.2857142857143" customWidth="1"/>
    <col min="2" max="5" width="15.7142857142857" style="42" customWidth="1"/>
    <col min="6" max="6" width="17.7142857142857" style="42" customWidth="1"/>
    <col min="7" max="7" width="15.7142857142857" style="42" customWidth="1"/>
    <col min="8" max="8" width="16.8571428571429" style="42" customWidth="1"/>
    <col min="9" max="9" width="15.7142857142857" style="42" customWidth="1"/>
    <col min="10" max="10" width="17.5714285714286" style="42" customWidth="1"/>
    <col min="11" max="11" width="16.7142857142857" style="42" customWidth="1"/>
    <col min="12" max="12" width="17.4285714285714" style="42" customWidth="1"/>
    <col min="13" max="13" width="15.7142857142857" style="42" customWidth="1"/>
    <col min="14" max="14" width="18.2857142857143" style="42" customWidth="1"/>
    <col min="15" max="15" width="1.85714285714286" customWidth="1"/>
    <col min="16" max="16" width="16.5714285714286" customWidth="1"/>
    <col min="17" max="17" width="16.1428571428571" customWidth="1"/>
    <col min="18" max="18" width="16.4285714285714" customWidth="1"/>
    <col min="19" max="211" width="8.57142857142857" customWidth="1"/>
    <col min="212" max="212" width="48.7142857142857" customWidth="1"/>
    <col min="216" max="216" width="15.7142857142857" customWidth="1"/>
    <col min="217" max="217" width="16.5714285714286" customWidth="1"/>
    <col min="218" max="218" width="15.5714285714286" customWidth="1"/>
  </cols>
  <sheetData>
    <row r="1" s="35" customFormat="1" ht="18.75" customHeight="1" spans="1:14">
      <c r="A1" s="32" t="s">
        <v>191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ht="18.75" customHeight="1" spans="1:14">
      <c r="A2" s="32" t="s">
        <v>192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7.1" customHeight="1" spans="1:14">
      <c r="A3" s="196" t="s">
        <v>193</v>
      </c>
      <c r="B3" s="197" t="s">
        <v>194</v>
      </c>
      <c r="C3" s="197" t="s">
        <v>195</v>
      </c>
      <c r="D3" s="197" t="s">
        <v>196</v>
      </c>
      <c r="E3" s="198" t="s">
        <v>197</v>
      </c>
      <c r="F3" s="197" t="s">
        <v>198</v>
      </c>
      <c r="G3" s="198" t="s">
        <v>199</v>
      </c>
      <c r="H3" s="197" t="s">
        <v>200</v>
      </c>
      <c r="I3" s="198" t="s">
        <v>201</v>
      </c>
      <c r="J3" s="197" t="s">
        <v>202</v>
      </c>
      <c r="K3" s="198" t="s">
        <v>203</v>
      </c>
      <c r="L3" s="197" t="s">
        <v>204</v>
      </c>
      <c r="M3" s="198" t="s">
        <v>205</v>
      </c>
      <c r="N3" s="197" t="s">
        <v>206</v>
      </c>
    </row>
    <row r="4" ht="15.75" customHeight="1" spans="1:18">
      <c r="A4" s="196"/>
      <c r="B4" s="199">
        <f t="shared" ref="B4:K4" si="0">B5+B11+B12+B15+B16+B24</f>
        <v>592691140.27</v>
      </c>
      <c r="C4" s="199">
        <f t="shared" si="0"/>
        <v>712658425.12</v>
      </c>
      <c r="D4" s="199">
        <f t="shared" si="0"/>
        <v>744522404.43</v>
      </c>
      <c r="E4" s="200">
        <f t="shared" si="0"/>
        <v>769640815.7</v>
      </c>
      <c r="F4" s="199">
        <f t="shared" si="0"/>
        <v>1023890607.83</v>
      </c>
      <c r="G4" s="200">
        <f t="shared" si="0"/>
        <v>937449580.07</v>
      </c>
      <c r="H4" s="199">
        <f t="shared" si="0"/>
        <v>1018149765.34</v>
      </c>
      <c r="I4" s="200">
        <f t="shared" si="0"/>
        <v>732576280.64</v>
      </c>
      <c r="J4" s="199">
        <f t="shared" si="0"/>
        <v>736319245.44</v>
      </c>
      <c r="K4" s="200">
        <f t="shared" si="0"/>
        <v>856273156.44</v>
      </c>
      <c r="L4" s="199">
        <f t="shared" ref="L4:N4" si="1">L5+L11+L12+L15+L16+L24</f>
        <v>745787649.89</v>
      </c>
      <c r="M4" s="200">
        <f t="shared" si="1"/>
        <v>713787704.77</v>
      </c>
      <c r="N4" s="199">
        <f t="shared" si="1"/>
        <v>9583746775.94</v>
      </c>
      <c r="P4" s="28"/>
      <c r="Q4" s="28"/>
      <c r="R4" s="28"/>
    </row>
    <row r="5" ht="15.75" customHeight="1" spans="1:14">
      <c r="A5" s="201" t="s">
        <v>207</v>
      </c>
      <c r="B5" s="202">
        <f t="shared" ref="B5:K5" si="2">SUM(B6:B10)</f>
        <v>331188852.54</v>
      </c>
      <c r="C5" s="202">
        <f t="shared" si="2"/>
        <v>354522165.35</v>
      </c>
      <c r="D5" s="202">
        <f t="shared" si="2"/>
        <v>346146478.97</v>
      </c>
      <c r="E5" s="203">
        <f t="shared" si="2"/>
        <v>375053286.56</v>
      </c>
      <c r="F5" s="202">
        <f t="shared" si="2"/>
        <v>515404643.25</v>
      </c>
      <c r="G5" s="203">
        <f t="shared" si="2"/>
        <v>532098188.59</v>
      </c>
      <c r="H5" s="202">
        <f t="shared" si="2"/>
        <v>356214077.05</v>
      </c>
      <c r="I5" s="203">
        <f t="shared" si="2"/>
        <v>358216294.88</v>
      </c>
      <c r="J5" s="202">
        <f t="shared" si="2"/>
        <v>373050943.05</v>
      </c>
      <c r="K5" s="202">
        <f t="shared" si="2"/>
        <v>462915083.27</v>
      </c>
      <c r="L5" s="235">
        <f t="shared" ref="L5:N5" si="3">SUM(L6:L10)</f>
        <v>377531875.36</v>
      </c>
      <c r="M5" s="203">
        <f t="shared" si="3"/>
        <v>363591912.62</v>
      </c>
      <c r="N5" s="63">
        <f t="shared" si="3"/>
        <v>4745933801.49</v>
      </c>
    </row>
    <row r="6" ht="15.75" customHeight="1" spans="1:16">
      <c r="A6" s="204" t="s">
        <v>208</v>
      </c>
      <c r="B6" s="63">
        <v>86786895.06</v>
      </c>
      <c r="C6" s="63">
        <v>101630655.3</v>
      </c>
      <c r="D6" s="205">
        <v>92221191.81</v>
      </c>
      <c r="E6" s="206">
        <v>67214824.86</v>
      </c>
      <c r="F6" s="205">
        <v>242140160.62</v>
      </c>
      <c r="G6" s="206">
        <v>249586874.93</v>
      </c>
      <c r="H6" s="205">
        <v>107858946.47</v>
      </c>
      <c r="I6" s="206">
        <v>105184197.77</v>
      </c>
      <c r="J6" s="205">
        <v>113893469.79</v>
      </c>
      <c r="K6" s="63">
        <v>99549143.74</v>
      </c>
      <c r="L6" s="236">
        <v>109277579.79</v>
      </c>
      <c r="M6" s="206">
        <v>97764247.59</v>
      </c>
      <c r="N6" s="209">
        <f t="shared" ref="N6:N11" si="4">SUM(B6:M6)</f>
        <v>1473108187.73</v>
      </c>
      <c r="P6" s="237"/>
    </row>
    <row r="7" ht="15.75" customHeight="1" spans="1:16">
      <c r="A7" s="204" t="s">
        <v>209</v>
      </c>
      <c r="B7" s="63">
        <v>162266496.08</v>
      </c>
      <c r="C7" s="63">
        <v>167647056.69</v>
      </c>
      <c r="D7" s="63">
        <v>166585067.69</v>
      </c>
      <c r="E7" s="206">
        <v>173957560.52</v>
      </c>
      <c r="F7" s="63">
        <v>183127249.24</v>
      </c>
      <c r="G7" s="206">
        <v>153304282.99</v>
      </c>
      <c r="H7" s="63">
        <v>165755734.72</v>
      </c>
      <c r="I7" s="206">
        <v>166403728.54</v>
      </c>
      <c r="J7" s="63">
        <v>169827703.82</v>
      </c>
      <c r="K7" s="63">
        <v>276490617.67</v>
      </c>
      <c r="L7" s="238">
        <v>179139886.38</v>
      </c>
      <c r="M7" s="206">
        <v>175954235.2</v>
      </c>
      <c r="N7" s="209">
        <f t="shared" si="4"/>
        <v>2140459619.54</v>
      </c>
      <c r="P7" s="28"/>
    </row>
    <row r="8" ht="15.75" customHeight="1" spans="1:17">
      <c r="A8" s="204" t="s">
        <v>210</v>
      </c>
      <c r="B8" s="205">
        <v>25643671.12</v>
      </c>
      <c r="C8" s="63">
        <v>27277843.36</v>
      </c>
      <c r="D8" s="205">
        <v>22764802.2</v>
      </c>
      <c r="E8" s="206">
        <v>34246634.21</v>
      </c>
      <c r="F8" s="205">
        <v>20432840.48</v>
      </c>
      <c r="G8" s="206">
        <v>22276781.89</v>
      </c>
      <c r="H8" s="205">
        <v>21597967.45</v>
      </c>
      <c r="I8" s="206">
        <v>24735135.94</v>
      </c>
      <c r="J8" s="205">
        <v>27365676.76</v>
      </c>
      <c r="K8" s="63">
        <v>25994447.19</v>
      </c>
      <c r="L8" s="28">
        <v>22957539.04</v>
      </c>
      <c r="M8" s="206">
        <v>24329688.82</v>
      </c>
      <c r="N8" s="209">
        <f t="shared" si="4"/>
        <v>299623028.46</v>
      </c>
      <c r="P8" s="28"/>
      <c r="Q8" s="28"/>
    </row>
    <row r="9" ht="15.75" customHeight="1" spans="1:16">
      <c r="A9" s="204" t="s">
        <v>211</v>
      </c>
      <c r="B9" s="63">
        <v>39655596.16</v>
      </c>
      <c r="C9" s="63">
        <v>38734494.24</v>
      </c>
      <c r="D9" s="63">
        <v>46306020.62</v>
      </c>
      <c r="E9" s="206">
        <v>81972111.36</v>
      </c>
      <c r="F9" s="63">
        <v>25806978.02</v>
      </c>
      <c r="G9" s="206">
        <v>37984421.64</v>
      </c>
      <c r="H9" s="63">
        <v>39682145.57</v>
      </c>
      <c r="I9" s="206">
        <v>40350327.88</v>
      </c>
      <c r="J9" s="63">
        <v>40542338.17</v>
      </c>
      <c r="K9" s="63">
        <v>41250011.28</v>
      </c>
      <c r="L9" s="238">
        <v>46114875.2</v>
      </c>
      <c r="M9" s="206">
        <v>46767035.33</v>
      </c>
      <c r="N9" s="209">
        <f t="shared" si="4"/>
        <v>525166355.47</v>
      </c>
      <c r="P9" s="28"/>
    </row>
    <row r="10" ht="15.75" customHeight="1" spans="1:16">
      <c r="A10" s="207" t="s">
        <v>212</v>
      </c>
      <c r="B10" s="63">
        <v>16836194.12</v>
      </c>
      <c r="C10" s="63">
        <v>19232115.76</v>
      </c>
      <c r="D10" s="63">
        <v>18269396.65</v>
      </c>
      <c r="E10" s="206">
        <v>17662155.61</v>
      </c>
      <c r="F10" s="63">
        <v>43897414.89</v>
      </c>
      <c r="G10" s="206">
        <v>68945827.14</v>
      </c>
      <c r="H10" s="63">
        <v>21319282.84</v>
      </c>
      <c r="I10" s="206">
        <v>21542904.75</v>
      </c>
      <c r="J10" s="63">
        <v>21421754.51</v>
      </c>
      <c r="K10" s="63">
        <v>19630863.39</v>
      </c>
      <c r="L10" s="238">
        <v>20041994.95</v>
      </c>
      <c r="M10" s="206">
        <v>18776705.68</v>
      </c>
      <c r="N10" s="209">
        <f t="shared" si="4"/>
        <v>307576610.29</v>
      </c>
      <c r="P10" s="28"/>
    </row>
    <row r="11" ht="14.25" customHeight="1" spans="1:16">
      <c r="A11" s="204" t="s">
        <v>213</v>
      </c>
      <c r="B11" s="205">
        <v>28411303.55</v>
      </c>
      <c r="C11" s="205">
        <v>30357434.78</v>
      </c>
      <c r="D11" s="205">
        <v>29271536.08</v>
      </c>
      <c r="E11" s="208">
        <v>47835432.5</v>
      </c>
      <c r="F11" s="205">
        <v>29455015.45</v>
      </c>
      <c r="G11" s="208">
        <v>29538933.23</v>
      </c>
      <c r="H11" s="205">
        <v>29946825.67</v>
      </c>
      <c r="I11" s="208">
        <v>25923479.48</v>
      </c>
      <c r="J11" s="205">
        <v>35203519.18</v>
      </c>
      <c r="K11" s="205">
        <v>30872348.23</v>
      </c>
      <c r="L11" s="239">
        <v>31624584.57</v>
      </c>
      <c r="M11" s="208">
        <v>34134928.58</v>
      </c>
      <c r="N11" s="209">
        <f t="shared" si="4"/>
        <v>382575341.3</v>
      </c>
      <c r="P11" s="28"/>
    </row>
    <row r="12" ht="15.75" customHeight="1" spans="1:16">
      <c r="A12" s="204" t="s">
        <v>214</v>
      </c>
      <c r="B12" s="209">
        <f t="shared" ref="B12:K12" si="5">SUM(B13:B14)</f>
        <v>21298104.44</v>
      </c>
      <c r="C12" s="209">
        <f t="shared" si="5"/>
        <v>27111776.13</v>
      </c>
      <c r="D12" s="209">
        <f t="shared" si="5"/>
        <v>126907658.46</v>
      </c>
      <c r="E12" s="210">
        <f t="shared" si="5"/>
        <v>34479388.86</v>
      </c>
      <c r="F12" s="209">
        <f t="shared" si="5"/>
        <v>33972615.18</v>
      </c>
      <c r="G12" s="210">
        <f t="shared" si="5"/>
        <v>46290968.79</v>
      </c>
      <c r="H12" s="209">
        <f t="shared" si="5"/>
        <v>42949794.64</v>
      </c>
      <c r="I12" s="210">
        <f t="shared" si="5"/>
        <v>43575794.24</v>
      </c>
      <c r="J12" s="209">
        <f t="shared" si="5"/>
        <v>43961540.25</v>
      </c>
      <c r="K12" s="209">
        <f t="shared" si="5"/>
        <v>104871669.5</v>
      </c>
      <c r="L12" s="240">
        <f t="shared" ref="L12:N12" si="6">SUM(L13:L14)</f>
        <v>35940746.25</v>
      </c>
      <c r="M12" s="210">
        <f t="shared" si="6"/>
        <v>50226727.55</v>
      </c>
      <c r="N12" s="209">
        <f t="shared" si="6"/>
        <v>611586784.29</v>
      </c>
      <c r="P12" s="28"/>
    </row>
    <row r="13" ht="15" customHeight="1" spans="1:17">
      <c r="A13" s="207" t="s">
        <v>215</v>
      </c>
      <c r="B13" s="211">
        <v>21211467.65</v>
      </c>
      <c r="C13" s="211">
        <v>27006390.61</v>
      </c>
      <c r="D13" s="63">
        <v>26815316.68</v>
      </c>
      <c r="E13" s="212">
        <v>34378485.6</v>
      </c>
      <c r="F13" s="63">
        <v>33866339.49</v>
      </c>
      <c r="G13" s="212">
        <v>46199555.48</v>
      </c>
      <c r="H13" s="63">
        <v>42853897.24</v>
      </c>
      <c r="I13" s="212">
        <v>43484372.35</v>
      </c>
      <c r="J13" s="63">
        <v>43872625.05</v>
      </c>
      <c r="K13" s="211">
        <v>34786669.27</v>
      </c>
      <c r="L13" s="238">
        <v>35830344.34</v>
      </c>
      <c r="M13" s="212">
        <v>50118166.56</v>
      </c>
      <c r="N13" s="209">
        <f>SUM(B13:M13)</f>
        <v>440423630.32</v>
      </c>
      <c r="P13" s="28"/>
      <c r="Q13" s="44"/>
    </row>
    <row r="14" ht="15.75" customHeight="1" spans="1:16">
      <c r="A14" s="207" t="s">
        <v>216</v>
      </c>
      <c r="B14" s="205">
        <v>86636.7899999991</v>
      </c>
      <c r="C14" s="63">
        <v>105385.52</v>
      </c>
      <c r="D14" s="205">
        <v>100092341.78</v>
      </c>
      <c r="E14" s="206">
        <v>100903.259999998</v>
      </c>
      <c r="F14" s="205">
        <v>106275.689999998</v>
      </c>
      <c r="G14" s="206">
        <v>91413.3100000024</v>
      </c>
      <c r="H14" s="205">
        <v>95897.3999999985</v>
      </c>
      <c r="I14" s="206">
        <v>91421.8900000006</v>
      </c>
      <c r="J14" s="205">
        <v>88915.200000003</v>
      </c>
      <c r="K14" s="63">
        <v>70085000.23</v>
      </c>
      <c r="L14" s="239">
        <v>110401.909999996</v>
      </c>
      <c r="M14" s="206">
        <v>108560.989999995</v>
      </c>
      <c r="N14" s="209">
        <f>SUM(B14:M14)</f>
        <v>171163153.97</v>
      </c>
      <c r="P14" s="28"/>
    </row>
    <row r="15" ht="15.75" customHeight="1" spans="1:16">
      <c r="A15" s="204" t="s">
        <v>217</v>
      </c>
      <c r="B15" s="205">
        <v>3517101.8</v>
      </c>
      <c r="C15" s="205">
        <v>3392698.83</v>
      </c>
      <c r="D15" s="63">
        <v>3403856.86</v>
      </c>
      <c r="E15" s="208">
        <v>3663903.52</v>
      </c>
      <c r="F15" s="63">
        <v>4515119.81</v>
      </c>
      <c r="G15" s="208">
        <v>3160468.21</v>
      </c>
      <c r="H15" s="63">
        <v>3761390.37</v>
      </c>
      <c r="I15" s="208">
        <v>3484549.54</v>
      </c>
      <c r="J15" s="63">
        <v>4145412.82</v>
      </c>
      <c r="K15" s="205">
        <v>4230574</v>
      </c>
      <c r="L15" s="238">
        <v>4480949.01</v>
      </c>
      <c r="M15" s="208">
        <v>3790957.14</v>
      </c>
      <c r="N15" s="209">
        <f>SUM(B15:M15)</f>
        <v>45546981.91</v>
      </c>
      <c r="P15" s="28"/>
    </row>
    <row r="16" ht="15.75" customHeight="1" spans="1:17">
      <c r="A16" s="204" t="s">
        <v>218</v>
      </c>
      <c r="B16" s="63">
        <f t="shared" ref="B16:K16" si="7">SUM(B17:B23)</f>
        <v>190219751.07</v>
      </c>
      <c r="C16" s="63">
        <f t="shared" si="7"/>
        <v>273719495.06</v>
      </c>
      <c r="D16" s="63">
        <f t="shared" si="7"/>
        <v>223713287.76</v>
      </c>
      <c r="E16" s="206">
        <f t="shared" si="7"/>
        <v>282706974.34</v>
      </c>
      <c r="F16" s="63">
        <f t="shared" si="7"/>
        <v>411134729.71</v>
      </c>
      <c r="G16" s="206">
        <f t="shared" si="7"/>
        <v>303367628.8</v>
      </c>
      <c r="H16" s="63">
        <f t="shared" si="7"/>
        <v>273390635.78</v>
      </c>
      <c r="I16" s="206">
        <f t="shared" si="7"/>
        <v>282687144.86</v>
      </c>
      <c r="J16" s="63">
        <f t="shared" si="7"/>
        <v>261609196.75</v>
      </c>
      <c r="K16" s="63">
        <f t="shared" si="7"/>
        <v>204625046.02</v>
      </c>
      <c r="L16" s="238">
        <f t="shared" ref="L16:N16" si="8">SUM(L17:L23)</f>
        <v>279579541.24</v>
      </c>
      <c r="M16" s="206">
        <f t="shared" si="8"/>
        <v>225562134.88</v>
      </c>
      <c r="N16" s="63">
        <f t="shared" si="8"/>
        <v>3212315566.27</v>
      </c>
      <c r="P16" s="28"/>
      <c r="Q16" s="28"/>
    </row>
    <row r="17" ht="15.75" customHeight="1" spans="1:16">
      <c r="A17" s="204" t="s">
        <v>219</v>
      </c>
      <c r="B17" s="213">
        <v>10817695.84</v>
      </c>
      <c r="C17" s="213">
        <v>9048833.77</v>
      </c>
      <c r="D17" s="213">
        <v>11582920.43</v>
      </c>
      <c r="E17" s="28">
        <v>18686286.64</v>
      </c>
      <c r="F17" s="213">
        <v>11619055.89</v>
      </c>
      <c r="G17" s="28">
        <v>15591431.97</v>
      </c>
      <c r="H17" s="213">
        <v>10267675.22</v>
      </c>
      <c r="I17" s="28">
        <v>10433710.11</v>
      </c>
      <c r="J17" s="213">
        <v>13309676.61</v>
      </c>
      <c r="K17" s="63">
        <v>13670866.55</v>
      </c>
      <c r="L17" s="241">
        <v>14368935.6</v>
      </c>
      <c r="M17" s="28">
        <v>11072060.46</v>
      </c>
      <c r="N17" s="209">
        <f t="shared" ref="N17:N24" si="9">SUM(B17:M17)</f>
        <v>150469149.09</v>
      </c>
      <c r="P17" s="44"/>
    </row>
    <row r="18" ht="15.75" customHeight="1" spans="1:16">
      <c r="A18" s="204" t="s">
        <v>220</v>
      </c>
      <c r="B18" s="213">
        <v>71555509.04</v>
      </c>
      <c r="C18" s="213">
        <v>141276369.66</v>
      </c>
      <c r="D18" s="63">
        <v>100424896.11</v>
      </c>
      <c r="E18" s="214">
        <v>124975612.88</v>
      </c>
      <c r="F18" s="63">
        <v>90854589.66</v>
      </c>
      <c r="G18" s="214">
        <v>96656034.81</v>
      </c>
      <c r="H18" s="63">
        <v>98756805.52</v>
      </c>
      <c r="I18" s="214">
        <v>106363834.34</v>
      </c>
      <c r="J18" s="63">
        <v>98462227.24</v>
      </c>
      <c r="K18" s="213">
        <v>74634518.58</v>
      </c>
      <c r="L18" s="238">
        <v>135135132.54</v>
      </c>
      <c r="M18" s="214">
        <v>99713325.96</v>
      </c>
      <c r="N18" s="209">
        <f t="shared" si="9"/>
        <v>1238808856.34</v>
      </c>
      <c r="P18" s="28"/>
    </row>
    <row r="19" ht="15.75" customHeight="1" spans="1:16">
      <c r="A19" s="204" t="s">
        <v>221</v>
      </c>
      <c r="B19" s="63">
        <v>13197947.96</v>
      </c>
      <c r="C19" s="63">
        <v>12663850.63</v>
      </c>
      <c r="D19" s="63">
        <v>11062935.98</v>
      </c>
      <c r="E19" s="206">
        <v>15572785.45</v>
      </c>
      <c r="F19" s="63">
        <v>194726085.04</v>
      </c>
      <c r="G19" s="206">
        <v>81486607.51</v>
      </c>
      <c r="H19" s="63">
        <v>58848274.24</v>
      </c>
      <c r="I19" s="206">
        <v>51684083</v>
      </c>
      <c r="J19" s="63">
        <v>46702983.33</v>
      </c>
      <c r="K19" s="63">
        <v>13158404.18</v>
      </c>
      <c r="L19" s="238">
        <v>15829300.21</v>
      </c>
      <c r="M19" s="206">
        <v>14922685.2</v>
      </c>
      <c r="N19" s="209">
        <f t="shared" si="9"/>
        <v>529855942.73</v>
      </c>
      <c r="P19" s="28"/>
    </row>
    <row r="20" ht="15.75" customHeight="1" spans="1:16">
      <c r="A20" s="204" t="s">
        <v>222</v>
      </c>
      <c r="B20" s="213">
        <v>111856.67</v>
      </c>
      <c r="C20" s="213">
        <v>561851.44</v>
      </c>
      <c r="D20" s="63">
        <v>39847.79</v>
      </c>
      <c r="E20" s="28">
        <v>51251.07</v>
      </c>
      <c r="F20" s="63">
        <v>33879.11</v>
      </c>
      <c r="G20" s="28">
        <v>13239.94</v>
      </c>
      <c r="H20" s="63">
        <v>16906.39</v>
      </c>
      <c r="I20" s="28">
        <v>26992.33</v>
      </c>
      <c r="J20" s="63">
        <v>8523.48</v>
      </c>
      <c r="K20" s="63">
        <v>18525.33</v>
      </c>
      <c r="L20" s="238">
        <v>4039.22</v>
      </c>
      <c r="M20" s="28">
        <v>11810.16</v>
      </c>
      <c r="N20" s="209">
        <f t="shared" si="9"/>
        <v>898722.93</v>
      </c>
      <c r="P20" s="28"/>
    </row>
    <row r="21" ht="15.75" customHeight="1" spans="1:16">
      <c r="A21" s="204" t="s">
        <v>223</v>
      </c>
      <c r="B21" s="63">
        <v>761169.49</v>
      </c>
      <c r="C21" s="63">
        <v>1065146.3</v>
      </c>
      <c r="D21" s="63">
        <v>764285.9</v>
      </c>
      <c r="E21" s="206">
        <v>1049542.95</v>
      </c>
      <c r="F21" s="63">
        <v>573146.01</v>
      </c>
      <c r="G21" s="206">
        <v>665450.81</v>
      </c>
      <c r="H21" s="63">
        <v>767630.01</v>
      </c>
      <c r="I21" s="206">
        <v>817681.61</v>
      </c>
      <c r="J21" s="63">
        <v>648807.58</v>
      </c>
      <c r="K21" s="63">
        <v>835248.64</v>
      </c>
      <c r="L21" s="238">
        <v>771640.4</v>
      </c>
      <c r="M21" s="28">
        <v>681654.91</v>
      </c>
      <c r="N21" s="209">
        <f t="shared" si="9"/>
        <v>9401404.61</v>
      </c>
      <c r="P21" s="28"/>
    </row>
    <row r="22" ht="15.75" customHeight="1" spans="1:16">
      <c r="A22" s="204" t="s">
        <v>224</v>
      </c>
      <c r="B22" s="213">
        <v>28795712.43</v>
      </c>
      <c r="C22" s="213">
        <v>53079148.96</v>
      </c>
      <c r="D22" s="213">
        <v>40457824.1</v>
      </c>
      <c r="E22" s="214">
        <v>49764090.6</v>
      </c>
      <c r="F22" s="213">
        <v>52282867.74</v>
      </c>
      <c r="G22" s="214">
        <v>44851603.4</v>
      </c>
      <c r="H22" s="213">
        <v>42805319.4</v>
      </c>
      <c r="I22" s="214">
        <v>45508814.7</v>
      </c>
      <c r="J22" s="213">
        <v>41926545.34</v>
      </c>
      <c r="K22" s="213">
        <v>31676682.17</v>
      </c>
      <c r="L22" s="241">
        <v>49528554.67</v>
      </c>
      <c r="M22" s="214">
        <v>38848053.6</v>
      </c>
      <c r="N22" s="209">
        <f t="shared" si="9"/>
        <v>519525217.11</v>
      </c>
      <c r="P22" s="28"/>
    </row>
    <row r="23" ht="15.75" customHeight="1" spans="1:14">
      <c r="A23" s="204" t="s">
        <v>225</v>
      </c>
      <c r="B23" s="63">
        <v>64979859.64</v>
      </c>
      <c r="C23" s="63">
        <v>56024294.3</v>
      </c>
      <c r="D23" s="63">
        <v>59380577.45</v>
      </c>
      <c r="E23" s="206">
        <v>72607404.75</v>
      </c>
      <c r="F23" s="63">
        <v>61045106.26</v>
      </c>
      <c r="G23" s="206">
        <v>64103260.36</v>
      </c>
      <c r="H23" s="63">
        <v>61928025</v>
      </c>
      <c r="I23" s="206">
        <v>67852028.77</v>
      </c>
      <c r="J23" s="63">
        <v>60550433.17</v>
      </c>
      <c r="K23" s="63">
        <v>70630800.57</v>
      </c>
      <c r="L23" s="238">
        <v>63941938.6</v>
      </c>
      <c r="M23" s="206">
        <v>60312544.59</v>
      </c>
      <c r="N23" s="209">
        <f t="shared" si="9"/>
        <v>763356273.46</v>
      </c>
    </row>
    <row r="24" ht="15.75" customHeight="1" spans="1:18">
      <c r="A24" s="204" t="s">
        <v>226</v>
      </c>
      <c r="B24" s="215">
        <v>18056026.87</v>
      </c>
      <c r="C24" s="215">
        <v>23554854.97</v>
      </c>
      <c r="D24" s="215">
        <v>15079586.3</v>
      </c>
      <c r="E24" s="216">
        <v>25901829.92</v>
      </c>
      <c r="F24" s="215">
        <v>29408484.43</v>
      </c>
      <c r="G24" s="216">
        <v>22993392.45</v>
      </c>
      <c r="H24" s="215">
        <v>311887041.83</v>
      </c>
      <c r="I24" s="216">
        <v>18689017.64</v>
      </c>
      <c r="J24" s="215">
        <v>18348633.39</v>
      </c>
      <c r="K24" s="215">
        <v>48758435.42</v>
      </c>
      <c r="L24" s="242">
        <v>16629953.46</v>
      </c>
      <c r="M24" s="216">
        <v>36481044</v>
      </c>
      <c r="N24" s="243">
        <f t="shared" si="9"/>
        <v>585788300.68</v>
      </c>
      <c r="P24" s="28"/>
      <c r="R24" s="44"/>
    </row>
    <row r="25" ht="15.75" customHeight="1" spans="1:14">
      <c r="A25" s="217" t="s">
        <v>227</v>
      </c>
      <c r="B25" s="218">
        <f t="shared" ref="B25:K25" si="10">SUM(B26:B29)</f>
        <v>56124889.54</v>
      </c>
      <c r="C25" s="218">
        <f t="shared" si="10"/>
        <v>80897570.05</v>
      </c>
      <c r="D25" s="218">
        <f t="shared" si="10"/>
        <v>69701496.05</v>
      </c>
      <c r="E25" s="218">
        <f t="shared" si="10"/>
        <v>107813548.97</v>
      </c>
      <c r="F25" s="218">
        <f t="shared" si="10"/>
        <v>111592283.13</v>
      </c>
      <c r="G25" s="218">
        <f t="shared" si="10"/>
        <v>100725739.92</v>
      </c>
      <c r="H25" s="218">
        <f t="shared" si="10"/>
        <v>93463856.18</v>
      </c>
      <c r="I25" s="218">
        <f t="shared" si="10"/>
        <v>92867436.15</v>
      </c>
      <c r="J25" s="218">
        <f t="shared" si="10"/>
        <v>85571683.47</v>
      </c>
      <c r="K25" s="218">
        <f t="shared" si="10"/>
        <v>76479905.3</v>
      </c>
      <c r="L25" s="218">
        <f t="shared" ref="L25:N25" si="11">SUM(L26:L29)</f>
        <v>85114222.22</v>
      </c>
      <c r="M25" s="218">
        <f t="shared" si="11"/>
        <v>95885569.69</v>
      </c>
      <c r="N25" s="50">
        <f t="shared" si="11"/>
        <v>1056238200.67</v>
      </c>
    </row>
    <row r="26" ht="16.5" customHeight="1" spans="1:16">
      <c r="A26" s="204" t="s">
        <v>228</v>
      </c>
      <c r="B26" s="219">
        <v>19691260.35</v>
      </c>
      <c r="C26" s="219">
        <v>21919359.5</v>
      </c>
      <c r="D26" s="202">
        <v>19872777.06</v>
      </c>
      <c r="E26" s="219">
        <v>39043498.43</v>
      </c>
      <c r="F26" s="202">
        <v>20567748.11</v>
      </c>
      <c r="G26" s="219">
        <v>20038735.95</v>
      </c>
      <c r="H26" s="202">
        <v>20733110.65</v>
      </c>
      <c r="I26" s="219">
        <v>19864746.13</v>
      </c>
      <c r="J26" s="202">
        <v>21574337.8</v>
      </c>
      <c r="K26" s="219">
        <v>20907004.24</v>
      </c>
      <c r="L26" s="202">
        <v>22791346.27</v>
      </c>
      <c r="M26" s="219">
        <v>24550081.99</v>
      </c>
      <c r="N26" s="244">
        <f>SUM(B26:M26)</f>
        <v>271554006.48</v>
      </c>
      <c r="P26" s="28"/>
    </row>
    <row r="27" ht="16.5" customHeight="1" spans="1:16">
      <c r="A27" s="220" t="s">
        <v>229</v>
      </c>
      <c r="B27" s="205">
        <v>4557808.15</v>
      </c>
      <c r="C27" s="205">
        <v>7020043.94</v>
      </c>
      <c r="D27" s="205">
        <v>6675094.31</v>
      </c>
      <c r="E27" s="205">
        <v>12611589.53</v>
      </c>
      <c r="F27" s="205">
        <v>5944288.31</v>
      </c>
      <c r="G27" s="205">
        <v>6555818.31</v>
      </c>
      <c r="H27" s="205">
        <v>6885516.57</v>
      </c>
      <c r="I27" s="205">
        <v>6446792.75</v>
      </c>
      <c r="J27" s="205">
        <v>90750.1</v>
      </c>
      <c r="K27" s="205">
        <v>13348409.59</v>
      </c>
      <c r="L27" s="205">
        <v>7358411.54</v>
      </c>
      <c r="M27" s="205">
        <v>5982928.91</v>
      </c>
      <c r="N27" s="209">
        <f>SUM(B27:M27)</f>
        <v>83477452.01</v>
      </c>
      <c r="P27" s="28"/>
    </row>
    <row r="28" ht="16.5" customHeight="1" spans="1:16">
      <c r="A28" s="221" t="s">
        <v>230</v>
      </c>
      <c r="B28" s="205">
        <v>13052875.75</v>
      </c>
      <c r="C28" s="205">
        <v>19034956.34</v>
      </c>
      <c r="D28" s="205">
        <v>18378647.55</v>
      </c>
      <c r="E28" s="205">
        <v>25228028.38</v>
      </c>
      <c r="F28" s="205">
        <v>25518895.67</v>
      </c>
      <c r="G28" s="205">
        <v>35248632.73</v>
      </c>
      <c r="H28" s="205">
        <v>32113770.77</v>
      </c>
      <c r="I28" s="205">
        <v>32690637.1</v>
      </c>
      <c r="J28" s="205">
        <v>32080152.03</v>
      </c>
      <c r="K28" s="205">
        <v>21760978.89</v>
      </c>
      <c r="L28" s="205">
        <v>22938029.74</v>
      </c>
      <c r="M28" s="205">
        <v>40072251.57</v>
      </c>
      <c r="N28" s="209">
        <f>SUM(B28:M28)</f>
        <v>318117856.52</v>
      </c>
      <c r="P28" s="28"/>
    </row>
    <row r="29" ht="16.5" customHeight="1" spans="1:16">
      <c r="A29" s="204" t="s">
        <v>231</v>
      </c>
      <c r="B29" s="199">
        <v>18822945.29</v>
      </c>
      <c r="C29" s="199">
        <v>32923210.27</v>
      </c>
      <c r="D29" s="199">
        <v>24774977.13</v>
      </c>
      <c r="E29" s="199">
        <v>30930432.63</v>
      </c>
      <c r="F29" s="199">
        <v>59561351.04</v>
      </c>
      <c r="G29" s="199">
        <v>38882552.93</v>
      </c>
      <c r="H29" s="199">
        <v>33731458.19</v>
      </c>
      <c r="I29" s="199">
        <v>33865260.17</v>
      </c>
      <c r="J29" s="199">
        <v>31826443.54</v>
      </c>
      <c r="K29" s="199">
        <v>20463512.58</v>
      </c>
      <c r="L29" s="245">
        <v>32026434.67</v>
      </c>
      <c r="M29" s="199">
        <v>25280307.22</v>
      </c>
      <c r="N29" s="243">
        <f>SUM(B29:M29)</f>
        <v>383088885.66</v>
      </c>
      <c r="P29" s="246"/>
    </row>
    <row r="30" ht="20.1" customHeight="1" spans="1:18">
      <c r="A30" s="222" t="s">
        <v>232</v>
      </c>
      <c r="B30" s="218">
        <f t="shared" ref="B30:K30" si="12">B4-B25</f>
        <v>536566250.73</v>
      </c>
      <c r="C30" s="218">
        <f t="shared" si="12"/>
        <v>631760855.07</v>
      </c>
      <c r="D30" s="218">
        <f t="shared" si="12"/>
        <v>674820908.38</v>
      </c>
      <c r="E30" s="218">
        <f t="shared" si="12"/>
        <v>661827266.73</v>
      </c>
      <c r="F30" s="218">
        <f t="shared" si="12"/>
        <v>912298324.7</v>
      </c>
      <c r="G30" s="218">
        <f t="shared" si="12"/>
        <v>836723840.15</v>
      </c>
      <c r="H30" s="218">
        <f t="shared" si="12"/>
        <v>924685909.16</v>
      </c>
      <c r="I30" s="218">
        <f t="shared" si="12"/>
        <v>639708844.49</v>
      </c>
      <c r="J30" s="218">
        <f t="shared" si="12"/>
        <v>650747561.97</v>
      </c>
      <c r="K30" s="218">
        <f t="shared" si="12"/>
        <v>779793251.14</v>
      </c>
      <c r="L30" s="218">
        <f t="shared" ref="L30:N30" si="13">L4-L25</f>
        <v>660673427.67</v>
      </c>
      <c r="M30" s="218">
        <f t="shared" si="13"/>
        <v>617902135.08</v>
      </c>
      <c r="N30" s="247">
        <f t="shared" si="13"/>
        <v>8527508575.27</v>
      </c>
      <c r="R30" s="44"/>
    </row>
    <row r="31" ht="45" customHeight="1" spans="1:14">
      <c r="A31" s="10" t="s">
        <v>233</v>
      </c>
      <c r="B31" s="50">
        <v>0</v>
      </c>
      <c r="C31" s="50">
        <v>0</v>
      </c>
      <c r="D31" s="50">
        <v>0</v>
      </c>
      <c r="E31" s="50">
        <v>5633000</v>
      </c>
      <c r="F31" s="50">
        <v>350000</v>
      </c>
      <c r="G31" s="50">
        <v>504212</v>
      </c>
      <c r="H31" s="50">
        <v>0</v>
      </c>
      <c r="I31" s="50">
        <v>0</v>
      </c>
      <c r="J31" s="50">
        <v>0</v>
      </c>
      <c r="K31" s="50">
        <v>0</v>
      </c>
      <c r="L31" s="50">
        <v>1000000</v>
      </c>
      <c r="M31" s="50">
        <v>1150000</v>
      </c>
      <c r="N31" s="231">
        <f>SUM(B31:M31)</f>
        <v>8637212</v>
      </c>
    </row>
    <row r="32" ht="44.25" customHeight="1" spans="1:14">
      <c r="A32" s="223" t="s">
        <v>234</v>
      </c>
      <c r="B32" s="224">
        <f t="shared" ref="B32:K32" si="14">B30-B31</f>
        <v>536566250.73</v>
      </c>
      <c r="C32" s="218">
        <f t="shared" si="14"/>
        <v>631760855.07</v>
      </c>
      <c r="D32" s="224">
        <f t="shared" si="14"/>
        <v>674820908.38</v>
      </c>
      <c r="E32" s="218">
        <f t="shared" si="14"/>
        <v>656194266.73</v>
      </c>
      <c r="F32" s="224">
        <f t="shared" si="14"/>
        <v>911948324.7</v>
      </c>
      <c r="G32" s="218">
        <f t="shared" si="14"/>
        <v>836219628.15</v>
      </c>
      <c r="H32" s="224">
        <f t="shared" si="14"/>
        <v>924685909.16</v>
      </c>
      <c r="I32" s="218">
        <f t="shared" si="14"/>
        <v>639708844.49</v>
      </c>
      <c r="J32" s="224">
        <f t="shared" si="14"/>
        <v>650747561.97</v>
      </c>
      <c r="K32" s="218">
        <f t="shared" si="14"/>
        <v>779793251.14</v>
      </c>
      <c r="L32" s="224">
        <f t="shared" ref="L32:N32" si="15">L30-L31</f>
        <v>659673427.67</v>
      </c>
      <c r="M32" s="218">
        <f t="shared" si="15"/>
        <v>616752135.08</v>
      </c>
      <c r="N32" s="248">
        <f t="shared" si="15"/>
        <v>8518871363.27</v>
      </c>
    </row>
    <row r="33" ht="46.5" customHeight="1" spans="1:14">
      <c r="A33" s="225" t="s">
        <v>235</v>
      </c>
      <c r="B33" s="218">
        <v>0</v>
      </c>
      <c r="C33" s="50">
        <v>0</v>
      </c>
      <c r="D33" s="218">
        <v>0</v>
      </c>
      <c r="E33" s="50">
        <v>0</v>
      </c>
      <c r="F33" s="218">
        <v>0</v>
      </c>
      <c r="G33" s="50">
        <v>0</v>
      </c>
      <c r="H33" s="218">
        <v>0</v>
      </c>
      <c r="I33" s="50">
        <v>0</v>
      </c>
      <c r="J33" s="218">
        <v>0</v>
      </c>
      <c r="K33" s="50">
        <v>0</v>
      </c>
      <c r="L33" s="218">
        <v>0</v>
      </c>
      <c r="M33" s="50">
        <v>0</v>
      </c>
      <c r="N33" s="244">
        <f>SUM(B33:M33)</f>
        <v>0</v>
      </c>
    </row>
    <row r="34" ht="70.5" customHeight="1" spans="1:14">
      <c r="A34" s="226" t="s">
        <v>236</v>
      </c>
      <c r="B34" s="227">
        <v>2098232</v>
      </c>
      <c r="C34" s="227">
        <v>2098232</v>
      </c>
      <c r="D34" s="227">
        <v>2098232</v>
      </c>
      <c r="E34" s="227">
        <v>4196464</v>
      </c>
      <c r="F34" s="227">
        <v>2255748</v>
      </c>
      <c r="G34" s="227">
        <v>2255748</v>
      </c>
      <c r="H34" s="227">
        <v>2255748</v>
      </c>
      <c r="I34" s="227">
        <v>2255748</v>
      </c>
      <c r="J34" s="50">
        <v>2255748</v>
      </c>
      <c r="K34" s="50">
        <v>2258784</v>
      </c>
      <c r="L34" s="50">
        <v>2252712</v>
      </c>
      <c r="M34" s="50">
        <v>2252712</v>
      </c>
      <c r="N34" s="231">
        <f>SUM(B34:M34)</f>
        <v>28534108</v>
      </c>
    </row>
    <row r="35" ht="37.5" customHeight="1" spans="1:14">
      <c r="A35" s="225" t="s">
        <v>237</v>
      </c>
      <c r="B35" s="224">
        <v>0</v>
      </c>
      <c r="C35" s="50">
        <v>0</v>
      </c>
      <c r="D35" s="224">
        <v>0</v>
      </c>
      <c r="E35" s="50">
        <v>0</v>
      </c>
      <c r="F35" s="224">
        <v>0</v>
      </c>
      <c r="G35" s="50">
        <v>0</v>
      </c>
      <c r="H35" s="224">
        <v>0</v>
      </c>
      <c r="I35" s="50">
        <v>0</v>
      </c>
      <c r="J35" s="249">
        <v>0</v>
      </c>
      <c r="K35" s="50">
        <v>0</v>
      </c>
      <c r="L35" s="224">
        <v>0</v>
      </c>
      <c r="M35" s="50">
        <v>0</v>
      </c>
      <c r="N35" s="243">
        <f>SUM(B35:M35)</f>
        <v>0</v>
      </c>
    </row>
    <row r="36" ht="45.75" customHeight="1" spans="1:17">
      <c r="A36" s="228" t="s">
        <v>238</v>
      </c>
      <c r="B36" s="229">
        <f t="shared" ref="B36:K36" si="16">B32-B33-B34-B35</f>
        <v>534468018.73</v>
      </c>
      <c r="C36" s="230">
        <f t="shared" si="16"/>
        <v>629662623.07</v>
      </c>
      <c r="D36" s="229">
        <f t="shared" si="16"/>
        <v>672722676.38</v>
      </c>
      <c r="E36" s="230">
        <f t="shared" si="16"/>
        <v>651997802.73</v>
      </c>
      <c r="F36" s="229">
        <f t="shared" si="16"/>
        <v>909692576.7</v>
      </c>
      <c r="G36" s="230">
        <f t="shared" si="16"/>
        <v>833963880.15</v>
      </c>
      <c r="H36" s="229">
        <f t="shared" si="16"/>
        <v>922430161.16</v>
      </c>
      <c r="I36" s="230">
        <f t="shared" si="16"/>
        <v>637453096.49</v>
      </c>
      <c r="J36" s="229">
        <f t="shared" si="16"/>
        <v>648491813.97</v>
      </c>
      <c r="K36" s="230">
        <f t="shared" si="16"/>
        <v>777534467.14</v>
      </c>
      <c r="L36" s="229">
        <f t="shared" ref="L36:M36" si="17">L32-L33-L34-L35</f>
        <v>657420715.67</v>
      </c>
      <c r="M36" s="230">
        <f t="shared" si="17"/>
        <v>614499423.08</v>
      </c>
      <c r="N36" s="244">
        <f>SUM(B36:M36)</f>
        <v>8490337255.27</v>
      </c>
      <c r="Q36" s="28"/>
    </row>
    <row r="37" ht="27.95" customHeight="1" spans="1:14">
      <c r="A37" s="197" t="s">
        <v>239</v>
      </c>
      <c r="B37" s="231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94" t="s">
        <v>240</v>
      </c>
    </row>
    <row r="38" ht="18.75" customHeight="1" spans="1:17">
      <c r="A38" s="232" t="s">
        <v>241</v>
      </c>
      <c r="B38" s="231">
        <f t="shared" ref="B38:M38" si="18">B4-B29</f>
        <v>573868194.98</v>
      </c>
      <c r="C38" s="231">
        <f t="shared" si="18"/>
        <v>679735214.85</v>
      </c>
      <c r="D38" s="231">
        <f t="shared" si="18"/>
        <v>719747427.3</v>
      </c>
      <c r="E38" s="231">
        <f t="shared" si="18"/>
        <v>738710383.07</v>
      </c>
      <c r="F38" s="231">
        <f t="shared" si="18"/>
        <v>964329256.79</v>
      </c>
      <c r="G38" s="231">
        <f t="shared" si="18"/>
        <v>898567027.14</v>
      </c>
      <c r="H38" s="231">
        <f t="shared" si="18"/>
        <v>984418307.15</v>
      </c>
      <c r="I38" s="231">
        <f t="shared" si="18"/>
        <v>698711020.47</v>
      </c>
      <c r="J38" s="231">
        <f t="shared" si="18"/>
        <v>704492801.9</v>
      </c>
      <c r="K38" s="231">
        <f t="shared" si="18"/>
        <v>835809643.86</v>
      </c>
      <c r="L38" s="231">
        <f t="shared" si="18"/>
        <v>713761215.22</v>
      </c>
      <c r="M38" s="231">
        <f t="shared" si="18"/>
        <v>688507397.55</v>
      </c>
      <c r="N38" s="50">
        <f>SUM(B38:M38)</f>
        <v>9200657890.28</v>
      </c>
      <c r="Q38" s="28"/>
    </row>
    <row r="39" ht="18.75" customHeight="1" spans="1:17">
      <c r="A39" s="232" t="s">
        <v>242</v>
      </c>
      <c r="B39" s="231">
        <v>653750367.93</v>
      </c>
      <c r="C39" s="29">
        <v>616040119.91</v>
      </c>
      <c r="D39" s="29">
        <v>630176188.13</v>
      </c>
      <c r="E39" s="29">
        <v>810642959.89</v>
      </c>
      <c r="F39" s="50">
        <v>560816826.35</v>
      </c>
      <c r="G39" s="50">
        <v>670537744.82</v>
      </c>
      <c r="H39" s="50">
        <v>936071410.42</v>
      </c>
      <c r="I39" s="50">
        <v>697892845.5</v>
      </c>
      <c r="J39" s="50">
        <v>666950225.36</v>
      </c>
      <c r="K39" s="50">
        <v>689800117.74</v>
      </c>
      <c r="L39" s="50">
        <v>851157332.06</v>
      </c>
      <c r="M39" s="50">
        <v>680111788.5</v>
      </c>
      <c r="N39" s="50">
        <f>SUM(B39:M39)</f>
        <v>8463947926.61</v>
      </c>
      <c r="Q39" s="28"/>
    </row>
    <row r="40" ht="22.5" customHeight="1" spans="1:17">
      <c r="A40" s="233" t="s">
        <v>240</v>
      </c>
      <c r="B40" s="50"/>
      <c r="C40" s="50"/>
      <c r="D40" s="50"/>
      <c r="E40" s="29"/>
      <c r="F40" s="29"/>
      <c r="G40" s="29"/>
      <c r="H40" s="29"/>
      <c r="I40" s="50"/>
      <c r="J40" s="50"/>
      <c r="K40" s="50"/>
      <c r="L40" s="50"/>
      <c r="M40" s="50"/>
      <c r="N40" s="94">
        <f>N39/N38*100</f>
        <v>91.9928555929865</v>
      </c>
      <c r="Q40" s="28"/>
    </row>
    <row r="41" spans="17:17">
      <c r="Q41" s="28"/>
    </row>
    <row r="42" ht="15" spans="1:14">
      <c r="A42" s="34" t="s">
        <v>85</v>
      </c>
      <c r="B42" s="5"/>
      <c r="C42" s="39" t="s">
        <v>86</v>
      </c>
      <c r="D42" s="39"/>
      <c r="E42" s="39"/>
      <c r="F42" s="5"/>
      <c r="G42" s="39" t="s">
        <v>89</v>
      </c>
      <c r="H42" s="39"/>
      <c r="I42" s="39"/>
      <c r="J42" s="5"/>
      <c r="K42" s="39" t="s">
        <v>90</v>
      </c>
      <c r="L42" s="39"/>
      <c r="M42" s="39"/>
      <c r="N42" s="39"/>
    </row>
    <row r="43" spans="1:14">
      <c r="A43" s="40" t="s">
        <v>87</v>
      </c>
      <c r="C43" s="41" t="s">
        <v>88</v>
      </c>
      <c r="D43" s="41"/>
      <c r="E43" s="41"/>
      <c r="G43" s="41" t="s">
        <v>91</v>
      </c>
      <c r="H43" s="41"/>
      <c r="I43" s="41"/>
      <c r="J43" s="69"/>
      <c r="K43" s="45" t="s">
        <v>92</v>
      </c>
      <c r="L43" s="45"/>
      <c r="M43" s="45"/>
      <c r="N43" s="45"/>
    </row>
    <row r="44" spans="11:13">
      <c r="K44" s="41"/>
      <c r="L44" s="41"/>
      <c r="M44" s="41"/>
    </row>
    <row r="46" spans="1:14">
      <c r="A46" s="234" t="s">
        <v>243</v>
      </c>
      <c r="L46" s="69"/>
      <c r="M46" s="69"/>
      <c r="N46" s="28"/>
    </row>
    <row r="47" spans="7:14">
      <c r="G47" s="28"/>
      <c r="H47" s="28"/>
      <c r="J47" s="69"/>
      <c r="L47" s="69"/>
      <c r="M47" s="69"/>
      <c r="N47" s="69"/>
    </row>
    <row r="48" spans="7:14">
      <c r="G48" s="28"/>
      <c r="H48" s="28"/>
      <c r="L48" s="250"/>
      <c r="M48" s="28"/>
      <c r="N48" s="28"/>
    </row>
    <row r="49" spans="12:13">
      <c r="L49" s="28"/>
      <c r="M49" s="28"/>
    </row>
    <row r="50" spans="9:14">
      <c r="I50" s="28"/>
      <c r="J50" s="28"/>
      <c r="L50" s="28"/>
      <c r="M50" s="28"/>
      <c r="N50" s="28"/>
    </row>
    <row r="51" spans="12:13">
      <c r="L51" s="250"/>
      <c r="M51" s="250"/>
    </row>
    <row r="53" spans="9:10">
      <c r="I53" s="28"/>
      <c r="J53" s="28"/>
    </row>
    <row r="55" spans="12:12">
      <c r="L55" s="28"/>
    </row>
  </sheetData>
  <mergeCells count="8">
    <mergeCell ref="C42:E42"/>
    <mergeCell ref="G42:I42"/>
    <mergeCell ref="K42:N42"/>
    <mergeCell ref="C43:E43"/>
    <mergeCell ref="G43:I43"/>
    <mergeCell ref="K43:N43"/>
    <mergeCell ref="K44:M44"/>
    <mergeCell ref="A3:A4"/>
  </mergeCells>
  <pageMargins left="0.511811023622047" right="0.511811023622047" top="0.78740157480315" bottom="0.78740157480315" header="0.31496062992126" footer="0.31496062992126"/>
  <pageSetup paperSize="9" scale="5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4"/>
  <sheetViews>
    <sheetView topLeftCell="A114" workbookViewId="0">
      <selection activeCell="D119" sqref="D119"/>
    </sheetView>
  </sheetViews>
  <sheetFormatPr defaultColWidth="9" defaultRowHeight="15"/>
  <cols>
    <col min="1" max="1" width="72.4285714285714" style="115" customWidth="1"/>
    <col min="2" max="2" width="18.2857142857143" style="116" customWidth="1"/>
    <col min="3" max="3" width="18.1428571428571" style="116" customWidth="1"/>
    <col min="4" max="4" width="18.5714285714286" style="116" customWidth="1"/>
    <col min="5" max="5" width="17.1428571428571" style="116" customWidth="1"/>
    <col min="6" max="6" width="17.8571428571429" style="116" customWidth="1"/>
    <col min="7" max="7" width="17.4285714285714" style="116" customWidth="1"/>
    <col min="8" max="8" width="18.1428571428571" style="115" customWidth="1"/>
    <col min="9" max="9" width="16.2857142857143" style="115" customWidth="1"/>
    <col min="10" max="10" width="17.8571428571429" style="115" customWidth="1"/>
    <col min="11" max="11" width="16.1428571428571" style="115" customWidth="1"/>
    <col min="12" max="16384" width="9.14285714285714" style="115"/>
  </cols>
  <sheetData>
    <row r="1" ht="36.75" customHeight="1" spans="1:7">
      <c r="A1" s="117" t="s">
        <v>244</v>
      </c>
      <c r="B1" s="118"/>
      <c r="C1" s="119"/>
      <c r="D1" s="120"/>
      <c r="E1" s="120"/>
      <c r="F1" s="121"/>
      <c r="G1" s="122"/>
    </row>
    <row r="2" ht="14.25" customHeight="1" spans="1:7">
      <c r="A2" s="123" t="s">
        <v>245</v>
      </c>
      <c r="B2" s="124" t="s">
        <v>246</v>
      </c>
      <c r="C2" s="125" t="s">
        <v>247</v>
      </c>
      <c r="D2" s="126"/>
      <c r="E2" s="127"/>
      <c r="F2" s="127"/>
      <c r="G2" s="127"/>
    </row>
    <row r="3" ht="12.75" customHeight="1" spans="1:7">
      <c r="A3" s="128"/>
      <c r="B3" s="124"/>
      <c r="C3" s="125"/>
      <c r="D3" s="126"/>
      <c r="E3" s="127"/>
      <c r="F3" s="127"/>
      <c r="G3" s="127"/>
    </row>
    <row r="4" ht="30" customHeight="1" spans="1:4">
      <c r="A4" s="129"/>
      <c r="B4" s="130"/>
      <c r="C4" s="125"/>
      <c r="D4" s="126"/>
    </row>
    <row r="5" ht="24" customHeight="1" spans="1:5">
      <c r="A5" s="131" t="s">
        <v>248</v>
      </c>
      <c r="B5" s="132">
        <f>B6+B12+B13+B16+B24</f>
        <v>9105355417.28</v>
      </c>
      <c r="C5" s="132">
        <f>C6+C12+C13+C16+C24</f>
        <v>6054758444.04</v>
      </c>
      <c r="E5" s="133"/>
    </row>
    <row r="6" spans="1:8">
      <c r="A6" s="131" t="s">
        <v>249</v>
      </c>
      <c r="B6" s="132">
        <f>SUM(B7:B11)</f>
        <v>5051330555</v>
      </c>
      <c r="C6" s="132">
        <f>SUM(C7:C11)</f>
        <v>3339023018.07</v>
      </c>
      <c r="E6" s="134"/>
      <c r="H6" s="135"/>
    </row>
    <row r="7" spans="1:8">
      <c r="A7" s="136" t="s">
        <v>250</v>
      </c>
      <c r="B7" s="50">
        <v>1596504869</v>
      </c>
      <c r="C7" s="50">
        <v>1125254620.7</v>
      </c>
      <c r="E7" s="133"/>
      <c r="H7" s="133"/>
    </row>
    <row r="8" spans="1:8">
      <c r="A8" s="136" t="s">
        <v>251</v>
      </c>
      <c r="B8" s="50">
        <v>2176310829</v>
      </c>
      <c r="C8" s="50">
        <v>1470003438.56</v>
      </c>
      <c r="E8" s="137"/>
      <c r="H8" s="133"/>
    </row>
    <row r="9" spans="1:8">
      <c r="A9" s="136" t="s">
        <v>252</v>
      </c>
      <c r="B9" s="138">
        <v>370024036</v>
      </c>
      <c r="C9" s="50">
        <v>189690077.57</v>
      </c>
      <c r="E9" s="133"/>
      <c r="H9" s="133"/>
    </row>
    <row r="10" spans="1:8">
      <c r="A10" s="136" t="s">
        <v>253</v>
      </c>
      <c r="B10" s="138">
        <v>543614592</v>
      </c>
      <c r="C10" s="50">
        <v>318498133.09</v>
      </c>
      <c r="D10" s="139"/>
      <c r="E10" s="137"/>
      <c r="H10" s="133"/>
    </row>
    <row r="11" spans="1:8">
      <c r="A11" s="140" t="s">
        <v>254</v>
      </c>
      <c r="B11" s="138">
        <v>364876229</v>
      </c>
      <c r="C11" s="50">
        <v>235576748.15</v>
      </c>
      <c r="E11" s="141"/>
      <c r="H11" s="133"/>
    </row>
    <row r="12" spans="1:8">
      <c r="A12" s="131" t="s">
        <v>255</v>
      </c>
      <c r="B12" s="138">
        <v>115857104</v>
      </c>
      <c r="C12" s="50">
        <v>74587833.62</v>
      </c>
      <c r="D12" s="142"/>
      <c r="E12" s="133"/>
      <c r="H12" s="133"/>
    </row>
    <row r="13" spans="1:8">
      <c r="A13" s="131" t="s">
        <v>256</v>
      </c>
      <c r="B13" s="132">
        <f>SUM(B14:B15)</f>
        <v>481437937.18</v>
      </c>
      <c r="C13" s="132">
        <f>SUM(C14:C15)</f>
        <v>158230547.22</v>
      </c>
      <c r="D13" s="142"/>
      <c r="E13" s="141"/>
      <c r="H13" s="133"/>
    </row>
    <row r="14" spans="1:8">
      <c r="A14" s="143" t="s">
        <v>257</v>
      </c>
      <c r="B14" s="50">
        <v>231164133.18</v>
      </c>
      <c r="C14" s="50">
        <v>87478417.26</v>
      </c>
      <c r="D14" s="142"/>
      <c r="E14" s="141"/>
      <c r="H14" s="133"/>
    </row>
    <row r="15" spans="1:8">
      <c r="A15" s="143" t="s">
        <v>258</v>
      </c>
      <c r="B15" s="50">
        <v>250273804</v>
      </c>
      <c r="C15" s="144">
        <v>70752129.96</v>
      </c>
      <c r="E15" s="133"/>
      <c r="H15" s="133"/>
    </row>
    <row r="16" spans="1:8">
      <c r="A16" s="131" t="s">
        <v>218</v>
      </c>
      <c r="B16" s="132">
        <f>SUM(B17:B23)</f>
        <v>2892262837.43</v>
      </c>
      <c r="C16" s="132">
        <f>SUM(C17:C23)</f>
        <v>2000191848.25</v>
      </c>
      <c r="E16" s="133"/>
      <c r="H16" s="133"/>
    </row>
    <row r="17" spans="1:5">
      <c r="A17" s="136" t="s">
        <v>259</v>
      </c>
      <c r="B17" s="132">
        <v>124452777.6</v>
      </c>
      <c r="C17" s="50">
        <v>81462105.28</v>
      </c>
      <c r="E17" s="134"/>
    </row>
    <row r="18" spans="1:5">
      <c r="A18" s="136" t="s">
        <v>260</v>
      </c>
      <c r="B18" s="132">
        <v>1025046408.8</v>
      </c>
      <c r="C18" s="50">
        <v>640461175.07</v>
      </c>
      <c r="E18" s="133"/>
    </row>
    <row r="19" spans="1:5">
      <c r="A19" s="136" t="s">
        <v>261</v>
      </c>
      <c r="B19" s="132">
        <v>440809395.2</v>
      </c>
      <c r="C19" s="50">
        <v>381886738.16</v>
      </c>
      <c r="E19" s="133"/>
    </row>
    <row r="20" spans="1:5">
      <c r="A20" s="136" t="s">
        <v>262</v>
      </c>
      <c r="B20" s="132">
        <v>1102528</v>
      </c>
      <c r="C20" s="50">
        <v>107132.87</v>
      </c>
      <c r="D20" s="142"/>
      <c r="E20" s="133"/>
    </row>
    <row r="21" spans="1:5">
      <c r="A21" s="136" t="s">
        <v>263</v>
      </c>
      <c r="B21" s="132">
        <v>6783870.4</v>
      </c>
      <c r="C21" s="50">
        <v>4609007.98</v>
      </c>
      <c r="E21" s="133"/>
    </row>
    <row r="22" spans="1:5">
      <c r="A22" s="136" t="s">
        <v>264</v>
      </c>
      <c r="B22" s="138">
        <v>530000000</v>
      </c>
      <c r="C22" s="50">
        <v>347428441.02</v>
      </c>
      <c r="D22" s="142"/>
      <c r="E22" s="141"/>
    </row>
    <row r="23" spans="1:5">
      <c r="A23" s="140" t="s">
        <v>265</v>
      </c>
      <c r="B23" s="50">
        <v>764067857.43</v>
      </c>
      <c r="C23" s="50">
        <v>544237247.870001</v>
      </c>
      <c r="E23" s="133"/>
    </row>
    <row r="24" spans="1:5">
      <c r="A24" s="131" t="s">
        <v>266</v>
      </c>
      <c r="B24" s="132">
        <f>SUM(B25:B26)</f>
        <v>564466983.67</v>
      </c>
      <c r="C24" s="132">
        <f>SUM(C25:C26)</f>
        <v>482725196.88</v>
      </c>
      <c r="D24" s="142"/>
      <c r="E24" s="133"/>
    </row>
    <row r="25" spans="1:5">
      <c r="A25" s="143" t="s">
        <v>267</v>
      </c>
      <c r="B25" s="132">
        <v>0</v>
      </c>
      <c r="C25" s="132">
        <v>0</v>
      </c>
      <c r="E25" s="133"/>
    </row>
    <row r="26" spans="1:5">
      <c r="A26" s="143" t="s">
        <v>268</v>
      </c>
      <c r="B26" s="50">
        <v>564466983.67</v>
      </c>
      <c r="C26" s="50">
        <v>482725196.88</v>
      </c>
      <c r="E26" s="133"/>
    </row>
    <row r="27" ht="18" customHeight="1" spans="1:5">
      <c r="A27" s="143" t="s">
        <v>269</v>
      </c>
      <c r="B27" s="132">
        <f>B5-(B14+B25)</f>
        <v>8874191284.1</v>
      </c>
      <c r="C27" s="132">
        <f>C5-(C14+C25)</f>
        <v>5967280026.78</v>
      </c>
      <c r="E27" s="133"/>
    </row>
    <row r="28" ht="18" customHeight="1" spans="1:5">
      <c r="A28" s="143" t="s">
        <v>270</v>
      </c>
      <c r="B28" s="132">
        <v>1410929420</v>
      </c>
      <c r="C28" s="50">
        <v>832464067.56</v>
      </c>
      <c r="D28" s="145"/>
      <c r="E28" s="133"/>
    </row>
    <row r="29" ht="19.5" customHeight="1" spans="1:5">
      <c r="A29" s="143" t="s">
        <v>271</v>
      </c>
      <c r="B29" s="132">
        <v>246074000</v>
      </c>
      <c r="C29" s="50">
        <v>243533552.52</v>
      </c>
      <c r="D29" s="145"/>
      <c r="E29" s="133"/>
    </row>
    <row r="30" ht="20.25" customHeight="1" spans="1:5">
      <c r="A30" s="131" t="s">
        <v>272</v>
      </c>
      <c r="B30" s="132">
        <f>B31+B32+B33+B37+B40</f>
        <v>467014664.11</v>
      </c>
      <c r="C30" s="132">
        <f>C31+C32+C33+C37+C40</f>
        <v>265330907.54</v>
      </c>
      <c r="E30" s="141"/>
    </row>
    <row r="31" spans="1:5">
      <c r="A31" s="131" t="s">
        <v>273</v>
      </c>
      <c r="B31" s="50">
        <v>239649003.54</v>
      </c>
      <c r="C31" s="50">
        <v>161476608.64</v>
      </c>
      <c r="D31" s="142"/>
      <c r="E31" s="141"/>
    </row>
    <row r="32" spans="1:5">
      <c r="A32" s="131" t="s">
        <v>274</v>
      </c>
      <c r="B32" s="138">
        <v>14959000</v>
      </c>
      <c r="C32" s="50">
        <v>1425568.99</v>
      </c>
      <c r="D32" s="142"/>
      <c r="E32" s="141"/>
    </row>
    <row r="33" spans="1:5">
      <c r="A33" s="131" t="s">
        <v>275</v>
      </c>
      <c r="B33" s="132">
        <f>SUM(B34:B36)</f>
        <v>1464837</v>
      </c>
      <c r="C33" s="132">
        <f>SUM(C34:C36)</f>
        <v>1000761.91</v>
      </c>
      <c r="E33" s="133"/>
    </row>
    <row r="34" spans="1:5">
      <c r="A34" s="131" t="s">
        <v>276</v>
      </c>
      <c r="B34" s="132">
        <v>0</v>
      </c>
      <c r="C34" s="132">
        <v>0</v>
      </c>
      <c r="E34" s="133"/>
    </row>
    <row r="35" spans="1:5">
      <c r="A35" s="131" t="s">
        <v>277</v>
      </c>
      <c r="B35" s="132">
        <v>0</v>
      </c>
      <c r="C35" s="132">
        <v>0</v>
      </c>
      <c r="E35" s="133"/>
    </row>
    <row r="36" spans="1:5">
      <c r="A36" s="143" t="s">
        <v>278</v>
      </c>
      <c r="B36" s="138">
        <v>1464837</v>
      </c>
      <c r="C36" s="50">
        <v>1000761.91</v>
      </c>
      <c r="D36" s="142"/>
      <c r="E36" s="133"/>
    </row>
    <row r="37" spans="1:5">
      <c r="A37" s="131" t="s">
        <v>279</v>
      </c>
      <c r="B37" s="132">
        <f>SUM(B38:B39)</f>
        <v>87355664.06</v>
      </c>
      <c r="C37" s="132">
        <f>SUM(C38:C39)</f>
        <v>9247820.24</v>
      </c>
      <c r="E37" s="141"/>
    </row>
    <row r="38" spans="1:5">
      <c r="A38" s="143" t="s">
        <v>280</v>
      </c>
      <c r="B38" s="50">
        <v>73008736.8</v>
      </c>
      <c r="C38" s="50">
        <v>6287415.94</v>
      </c>
      <c r="E38" s="141"/>
    </row>
    <row r="39" spans="1:5">
      <c r="A39" s="143" t="s">
        <v>281</v>
      </c>
      <c r="B39" s="50">
        <v>14346927.26</v>
      </c>
      <c r="C39" s="50">
        <v>2960404.3</v>
      </c>
      <c r="D39" s="142"/>
      <c r="E39" s="133"/>
    </row>
    <row r="40" spans="1:5">
      <c r="A40" s="131" t="s">
        <v>282</v>
      </c>
      <c r="B40" s="132">
        <f>SUM(B41:B42)</f>
        <v>123586159.51</v>
      </c>
      <c r="C40" s="132">
        <f>SUM(C41:C42)</f>
        <v>92180147.76</v>
      </c>
      <c r="D40" s="142"/>
      <c r="E40" s="133"/>
    </row>
    <row r="41" spans="1:11">
      <c r="A41" s="131" t="s">
        <v>283</v>
      </c>
      <c r="B41" s="132"/>
      <c r="C41" s="132"/>
      <c r="E41" s="133"/>
      <c r="H41" s="133"/>
      <c r="I41" s="133"/>
      <c r="J41" s="133"/>
      <c r="K41" s="133"/>
    </row>
    <row r="42" spans="1:11">
      <c r="A42" s="131" t="s">
        <v>284</v>
      </c>
      <c r="B42" s="50">
        <v>123586159.51</v>
      </c>
      <c r="C42" s="50">
        <v>92180147.76</v>
      </c>
      <c r="E42" s="133"/>
      <c r="H42" s="133"/>
      <c r="I42" s="133"/>
      <c r="J42" s="133"/>
      <c r="K42" s="133"/>
    </row>
    <row r="43" ht="34.5" customHeight="1" spans="1:11">
      <c r="A43" s="146" t="s">
        <v>285</v>
      </c>
      <c r="B43" s="132">
        <f>B30-(B31+B32+B34+B35+B41)</f>
        <v>212406660.57</v>
      </c>
      <c r="C43" s="132">
        <f>C30-(C31+C32+C34+C35+C41)</f>
        <v>102428729.91</v>
      </c>
      <c r="E43" s="133"/>
      <c r="H43" s="133"/>
      <c r="I43" s="133"/>
      <c r="J43" s="133"/>
      <c r="K43" s="133"/>
    </row>
    <row r="44" ht="20.25" customHeight="1" spans="1:11">
      <c r="A44" s="143" t="s">
        <v>286</v>
      </c>
      <c r="B44" s="132">
        <v>0</v>
      </c>
      <c r="C44" s="132">
        <v>0</v>
      </c>
      <c r="E44" s="133"/>
      <c r="H44" s="147"/>
      <c r="I44" s="147"/>
      <c r="J44" s="147"/>
      <c r="K44" s="147"/>
    </row>
    <row r="45" ht="18.75" customHeight="1" spans="1:11">
      <c r="A45" s="143" t="s">
        <v>287</v>
      </c>
      <c r="B45" s="132">
        <v>707</v>
      </c>
      <c r="C45" s="50">
        <v>471.04</v>
      </c>
      <c r="D45" s="142"/>
      <c r="E45" s="133"/>
      <c r="H45" s="147"/>
      <c r="I45" s="147"/>
      <c r="J45" s="147"/>
      <c r="K45" s="147"/>
    </row>
    <row r="46" ht="24" customHeight="1" spans="1:11">
      <c r="A46" s="148" t="s">
        <v>288</v>
      </c>
      <c r="B46" s="149">
        <f>B27+B28+B43+B44</f>
        <v>10497527364.67</v>
      </c>
      <c r="C46" s="149">
        <f>C27+C28+C43+C44</f>
        <v>6902172824.25</v>
      </c>
      <c r="E46" s="133"/>
      <c r="H46" s="150"/>
      <c r="I46" s="150"/>
      <c r="J46" s="150"/>
      <c r="K46" s="150"/>
    </row>
    <row r="47" ht="26.25" customHeight="1" spans="1:11">
      <c r="A47" s="148" t="s">
        <v>289</v>
      </c>
      <c r="B47" s="149">
        <f>B27+B43</f>
        <v>9086597944.67</v>
      </c>
      <c r="C47" s="149">
        <f>C27+C43</f>
        <v>6069708756.69</v>
      </c>
      <c r="E47" s="133"/>
      <c r="H47" s="151"/>
      <c r="I47" s="151"/>
      <c r="J47" s="151"/>
      <c r="K47" s="151"/>
    </row>
    <row r="48" ht="26.25" customHeight="1" spans="1:1">
      <c r="A48" s="152"/>
    </row>
    <row r="49" ht="30" spans="1:11">
      <c r="A49" s="153" t="s">
        <v>290</v>
      </c>
      <c r="B49" s="154"/>
      <c r="C49" s="154" t="s">
        <v>291</v>
      </c>
      <c r="D49" s="154" t="s">
        <v>292</v>
      </c>
      <c r="E49" s="155" t="s">
        <v>293</v>
      </c>
      <c r="F49" s="156" t="s">
        <v>294</v>
      </c>
      <c r="G49" s="156" t="s">
        <v>295</v>
      </c>
      <c r="H49" s="133"/>
      <c r="I49" s="133"/>
      <c r="J49" s="133"/>
      <c r="K49" s="133"/>
    </row>
    <row r="50" ht="12.75" customHeight="1" spans="1:7">
      <c r="A50" s="153"/>
      <c r="B50" s="154" t="s">
        <v>9</v>
      </c>
      <c r="C50" s="154" t="s">
        <v>11</v>
      </c>
      <c r="D50" s="154" t="s">
        <v>11</v>
      </c>
      <c r="E50" s="154" t="s">
        <v>11</v>
      </c>
      <c r="F50" s="154" t="s">
        <v>11</v>
      </c>
      <c r="G50" s="154" t="s">
        <v>11</v>
      </c>
    </row>
    <row r="51" ht="16.5" customHeight="1" spans="1:7">
      <c r="A51" s="131" t="s">
        <v>296</v>
      </c>
      <c r="B51" s="154"/>
      <c r="C51" s="154"/>
      <c r="D51" s="154"/>
      <c r="E51" s="154"/>
      <c r="F51" s="154"/>
      <c r="G51" s="154"/>
    </row>
    <row r="52" spans="1:12">
      <c r="A52" s="131" t="s">
        <v>297</v>
      </c>
      <c r="B52" s="132">
        <f t="shared" ref="B52:G52" si="0">SUM(B53:B55)</f>
        <v>8717984804.72</v>
      </c>
      <c r="C52" s="132">
        <f t="shared" si="0"/>
        <v>6889247999.08</v>
      </c>
      <c r="D52" s="132">
        <f t="shared" si="0"/>
        <v>5499075160.6</v>
      </c>
      <c r="E52" s="157">
        <f t="shared" si="0"/>
        <v>5278373087.47</v>
      </c>
      <c r="F52" s="132">
        <f t="shared" si="0"/>
        <v>108614693.59</v>
      </c>
      <c r="G52" s="132">
        <f t="shared" si="0"/>
        <v>72373895.56</v>
      </c>
      <c r="H52" s="135"/>
      <c r="I52" s="151"/>
      <c r="L52" s="151"/>
    </row>
    <row r="53" spans="1:12">
      <c r="A53" s="143" t="s">
        <v>298</v>
      </c>
      <c r="B53" s="50">
        <v>2782226781.57</v>
      </c>
      <c r="C53" s="50">
        <v>1779638705.54</v>
      </c>
      <c r="D53" s="50">
        <v>1752733250.47</v>
      </c>
      <c r="E53" s="158">
        <v>1710626403.83</v>
      </c>
      <c r="F53" s="50">
        <v>34299010.09</v>
      </c>
      <c r="G53" s="50">
        <v>1516847.83</v>
      </c>
      <c r="H53" s="135"/>
      <c r="I53" s="151"/>
      <c r="L53" s="151"/>
    </row>
    <row r="54" spans="1:12">
      <c r="A54" s="143" t="s">
        <v>299</v>
      </c>
      <c r="B54" s="50">
        <v>100813675</v>
      </c>
      <c r="C54" s="50">
        <v>96403675</v>
      </c>
      <c r="D54" s="50">
        <v>72310713.67</v>
      </c>
      <c r="E54" s="158">
        <v>70656150.56</v>
      </c>
      <c r="F54" s="132">
        <v>0</v>
      </c>
      <c r="G54" s="132">
        <v>0</v>
      </c>
      <c r="H54" s="135"/>
      <c r="I54" s="151"/>
      <c r="L54" s="151"/>
    </row>
    <row r="55" spans="1:12">
      <c r="A55" s="143" t="s">
        <v>300</v>
      </c>
      <c r="B55" s="50">
        <v>5834944348.15</v>
      </c>
      <c r="C55" s="50">
        <v>5013205618.54</v>
      </c>
      <c r="D55" s="50">
        <v>3674031196.46</v>
      </c>
      <c r="E55" s="158">
        <v>3497090533.08</v>
      </c>
      <c r="F55" s="50">
        <v>74315683.5</v>
      </c>
      <c r="G55" s="50">
        <v>70857047.73</v>
      </c>
      <c r="H55" s="135"/>
      <c r="I55" s="151"/>
      <c r="L55" s="151"/>
    </row>
    <row r="56" spans="1:12">
      <c r="A56" s="143" t="s">
        <v>301</v>
      </c>
      <c r="B56" s="132">
        <f t="shared" ref="B56:G56" si="1">B52-B54</f>
        <v>8617171129.72</v>
      </c>
      <c r="C56" s="132">
        <f t="shared" si="1"/>
        <v>6792844324.08</v>
      </c>
      <c r="D56" s="132">
        <f t="shared" si="1"/>
        <v>5426764446.93</v>
      </c>
      <c r="E56" s="157">
        <f t="shared" si="1"/>
        <v>5207716936.91</v>
      </c>
      <c r="F56" s="132">
        <f t="shared" si="1"/>
        <v>108614693.59</v>
      </c>
      <c r="G56" s="132">
        <f t="shared" si="1"/>
        <v>72373895.56</v>
      </c>
      <c r="H56" s="135"/>
      <c r="I56" s="151"/>
      <c r="L56" s="151"/>
    </row>
    <row r="57" spans="1:12">
      <c r="A57" s="143" t="s">
        <v>302</v>
      </c>
      <c r="B57" s="50">
        <v>1559086950</v>
      </c>
      <c r="C57" s="50">
        <v>1343989430.68</v>
      </c>
      <c r="D57" s="50">
        <v>926801431.33</v>
      </c>
      <c r="E57" s="158">
        <v>926471540.02</v>
      </c>
      <c r="F57" s="63">
        <v>289923.85</v>
      </c>
      <c r="G57" s="63">
        <v>1195244.74</v>
      </c>
      <c r="H57" s="135"/>
      <c r="I57" s="151"/>
      <c r="L57" s="151"/>
    </row>
    <row r="58" spans="1:12">
      <c r="A58" s="143" t="s">
        <v>303</v>
      </c>
      <c r="B58" s="50">
        <v>202600</v>
      </c>
      <c r="C58" s="50">
        <v>202600</v>
      </c>
      <c r="D58" s="63">
        <v>122778.85</v>
      </c>
      <c r="E58" s="28">
        <v>122778.85</v>
      </c>
      <c r="F58" s="132">
        <v>0</v>
      </c>
      <c r="G58" s="132">
        <v>0</v>
      </c>
      <c r="H58" s="135"/>
      <c r="I58" s="151"/>
      <c r="L58" s="151"/>
    </row>
    <row r="59" spans="1:12">
      <c r="A59" s="143" t="s">
        <v>304</v>
      </c>
      <c r="B59" s="132">
        <f t="shared" ref="B59:G59" si="2">B60+B61+B66</f>
        <v>1015279790.84</v>
      </c>
      <c r="C59" s="132">
        <f t="shared" si="2"/>
        <v>704265010.29</v>
      </c>
      <c r="D59" s="132">
        <f t="shared" si="2"/>
        <v>498170413.09</v>
      </c>
      <c r="E59" s="157">
        <f t="shared" si="2"/>
        <v>477315316.68</v>
      </c>
      <c r="F59" s="132">
        <f t="shared" si="2"/>
        <v>3267464.24</v>
      </c>
      <c r="G59" s="132">
        <f t="shared" si="2"/>
        <v>16973121.18</v>
      </c>
      <c r="H59" s="135"/>
      <c r="I59" s="151"/>
      <c r="L59" s="151"/>
    </row>
    <row r="60" spans="1:12">
      <c r="A60" s="143" t="s">
        <v>305</v>
      </c>
      <c r="B60" s="50">
        <v>828902997.84</v>
      </c>
      <c r="C60" s="50">
        <v>521872862.26</v>
      </c>
      <c r="D60" s="50">
        <v>369741525.07</v>
      </c>
      <c r="E60" s="158">
        <v>352181326.74</v>
      </c>
      <c r="F60" s="50">
        <v>3242334.24</v>
      </c>
      <c r="G60" s="50">
        <v>16973121.18</v>
      </c>
      <c r="H60" s="135"/>
      <c r="I60" s="151"/>
      <c r="L60" s="151"/>
    </row>
    <row r="61" spans="1:12">
      <c r="A61" s="131" t="s">
        <v>306</v>
      </c>
      <c r="B61" s="132">
        <f t="shared" ref="B61:G61" si="3">SUM(B62:B65)</f>
        <v>51536230</v>
      </c>
      <c r="C61" s="132">
        <f t="shared" si="3"/>
        <v>47751585.03</v>
      </c>
      <c r="D61" s="132">
        <f t="shared" si="3"/>
        <v>39775053.54</v>
      </c>
      <c r="E61" s="157">
        <f t="shared" si="3"/>
        <v>39185456.44</v>
      </c>
      <c r="F61" s="132">
        <f t="shared" si="3"/>
        <v>25130</v>
      </c>
      <c r="G61" s="132">
        <f t="shared" si="3"/>
        <v>0</v>
      </c>
      <c r="H61" s="135"/>
      <c r="I61" s="151"/>
      <c r="L61" s="151"/>
    </row>
    <row r="62" spans="1:12">
      <c r="A62" s="143" t="s">
        <v>307</v>
      </c>
      <c r="B62" s="50">
        <v>3919000</v>
      </c>
      <c r="C62" s="138">
        <v>200000</v>
      </c>
      <c r="D62" s="50">
        <v>56061.23</v>
      </c>
      <c r="E62" s="158">
        <v>56061.23</v>
      </c>
      <c r="F62" s="50">
        <v>25130</v>
      </c>
      <c r="G62" s="132">
        <v>0</v>
      </c>
      <c r="H62" s="135"/>
      <c r="I62" s="151"/>
      <c r="L62" s="151"/>
    </row>
    <row r="63" spans="1:12">
      <c r="A63" s="143" t="s">
        <v>308</v>
      </c>
      <c r="B63" s="132">
        <v>0</v>
      </c>
      <c r="C63" s="132">
        <v>0</v>
      </c>
      <c r="D63" s="132">
        <v>0</v>
      </c>
      <c r="E63" s="157">
        <v>0</v>
      </c>
      <c r="F63" s="132">
        <v>0</v>
      </c>
      <c r="G63" s="132">
        <v>0</v>
      </c>
      <c r="H63" s="135"/>
      <c r="I63" s="151"/>
      <c r="L63" s="151"/>
    </row>
    <row r="64" spans="1:12">
      <c r="A64" s="143" t="s">
        <v>309</v>
      </c>
      <c r="B64" s="132">
        <v>0</v>
      </c>
      <c r="C64" s="132">
        <v>0</v>
      </c>
      <c r="D64" s="132">
        <v>0</v>
      </c>
      <c r="E64" s="157">
        <v>0</v>
      </c>
      <c r="F64" s="132">
        <v>0</v>
      </c>
      <c r="G64" s="132">
        <v>0</v>
      </c>
      <c r="H64" s="135"/>
      <c r="I64" s="151"/>
      <c r="L64" s="151"/>
    </row>
    <row r="65" spans="1:12">
      <c r="A65" s="143" t="s">
        <v>310</v>
      </c>
      <c r="B65" s="132">
        <v>47617230</v>
      </c>
      <c r="C65" s="50">
        <v>47551585.03</v>
      </c>
      <c r="D65" s="50">
        <v>39718992.31</v>
      </c>
      <c r="E65" s="158">
        <v>39129395.21</v>
      </c>
      <c r="F65" s="132">
        <v>0</v>
      </c>
      <c r="G65" s="132">
        <v>0</v>
      </c>
      <c r="H65" s="135"/>
      <c r="I65" s="151"/>
      <c r="L65" s="151"/>
    </row>
    <row r="66" spans="1:12">
      <c r="A66" s="131" t="s">
        <v>311</v>
      </c>
      <c r="B66" s="138">
        <v>134840563</v>
      </c>
      <c r="C66" s="138">
        <v>134640563</v>
      </c>
      <c r="D66" s="50">
        <v>88653834.48</v>
      </c>
      <c r="E66" s="158">
        <v>85948533.5</v>
      </c>
      <c r="F66" s="132">
        <v>0</v>
      </c>
      <c r="G66" s="132">
        <v>0</v>
      </c>
      <c r="H66" s="135"/>
      <c r="I66" s="151"/>
      <c r="L66" s="151"/>
    </row>
    <row r="67" ht="27" spans="1:12">
      <c r="A67" s="146" t="s">
        <v>312</v>
      </c>
      <c r="B67" s="132">
        <f t="shared" ref="B67:G67" si="4">B59-(B62+B63+B64+B66)</f>
        <v>876520227.84</v>
      </c>
      <c r="C67" s="132">
        <f t="shared" si="4"/>
        <v>569424447.29</v>
      </c>
      <c r="D67" s="132">
        <f t="shared" si="4"/>
        <v>409460517.38</v>
      </c>
      <c r="E67" s="157">
        <f t="shared" si="4"/>
        <v>391310721.95</v>
      </c>
      <c r="F67" s="132">
        <v>3242334.24</v>
      </c>
      <c r="G67" s="132">
        <f t="shared" si="4"/>
        <v>16973121.18</v>
      </c>
      <c r="H67" s="135"/>
      <c r="I67" s="151"/>
      <c r="L67" s="151"/>
    </row>
    <row r="68" spans="1:12">
      <c r="A68" s="143" t="s">
        <v>313</v>
      </c>
      <c r="B68" s="50">
        <v>15374109</v>
      </c>
      <c r="C68" s="159"/>
      <c r="D68" s="159"/>
      <c r="E68" s="159"/>
      <c r="F68" s="159"/>
      <c r="G68" s="159"/>
      <c r="H68" s="135"/>
      <c r="I68" s="151"/>
      <c r="L68" s="151"/>
    </row>
    <row r="69" spans="1:12">
      <c r="A69" s="143" t="s">
        <v>314</v>
      </c>
      <c r="B69" s="132">
        <v>0</v>
      </c>
      <c r="C69" s="138">
        <v>0</v>
      </c>
      <c r="D69" s="138">
        <v>0</v>
      </c>
      <c r="E69" s="138">
        <v>0</v>
      </c>
      <c r="F69" s="132">
        <v>0</v>
      </c>
      <c r="G69" s="132">
        <v>0</v>
      </c>
      <c r="H69" s="135"/>
      <c r="I69" s="151"/>
      <c r="L69" s="151"/>
    </row>
    <row r="70" spans="1:12">
      <c r="A70" s="160" t="s">
        <v>315</v>
      </c>
      <c r="B70" s="132">
        <v>3043550</v>
      </c>
      <c r="C70" s="50">
        <v>3043421.82</v>
      </c>
      <c r="D70" s="28">
        <v>2415754.82</v>
      </c>
      <c r="E70" s="28">
        <v>2415754.82</v>
      </c>
      <c r="F70" s="138">
        <v>0</v>
      </c>
      <c r="G70" s="132">
        <v>0</v>
      </c>
      <c r="H70" s="135"/>
      <c r="I70" s="151"/>
      <c r="L70" s="151"/>
    </row>
    <row r="71" spans="1:12">
      <c r="A71" s="161" t="s">
        <v>316</v>
      </c>
      <c r="B71" s="149">
        <f t="shared" ref="B71:G71" si="5">B56+B57+B67+B68+B69</f>
        <v>11068152416.56</v>
      </c>
      <c r="C71" s="149">
        <f t="shared" si="5"/>
        <v>8706258202.05</v>
      </c>
      <c r="D71" s="149">
        <f t="shared" si="5"/>
        <v>6763026395.64</v>
      </c>
      <c r="E71" s="149">
        <f t="shared" si="5"/>
        <v>6525499198.88</v>
      </c>
      <c r="F71" s="149">
        <f t="shared" si="5"/>
        <v>112146951.68</v>
      </c>
      <c r="G71" s="149">
        <f t="shared" si="5"/>
        <v>90542261.48</v>
      </c>
      <c r="H71" s="135"/>
      <c r="I71" s="151"/>
      <c r="L71" s="151"/>
    </row>
    <row r="72" ht="27" spans="1:12">
      <c r="A72" s="162" t="s">
        <v>317</v>
      </c>
      <c r="B72" s="149">
        <f t="shared" ref="B72:G72" si="6">B56+B67+B68</f>
        <v>9509065466.56</v>
      </c>
      <c r="C72" s="149">
        <f t="shared" si="6"/>
        <v>7362268771.37</v>
      </c>
      <c r="D72" s="149">
        <f t="shared" si="6"/>
        <v>5836224964.31</v>
      </c>
      <c r="E72" s="149">
        <f t="shared" si="6"/>
        <v>5599027658.86</v>
      </c>
      <c r="F72" s="149">
        <f t="shared" si="6"/>
        <v>111857027.83</v>
      </c>
      <c r="G72" s="149">
        <f t="shared" si="6"/>
        <v>89347016.74</v>
      </c>
      <c r="H72" s="135"/>
      <c r="I72" s="151"/>
      <c r="L72" s="151"/>
    </row>
    <row r="73" spans="1:1">
      <c r="A73" s="163"/>
    </row>
    <row r="74" ht="30" spans="1:5">
      <c r="A74" s="162" t="s">
        <v>318</v>
      </c>
      <c r="B74" s="149">
        <f>C46-(E71+F71+G71)</f>
        <v>173984412.21</v>
      </c>
      <c r="E74" s="164"/>
    </row>
    <row r="75" ht="30" spans="1:7">
      <c r="A75" s="162" t="s">
        <v>319</v>
      </c>
      <c r="B75" s="149">
        <f>C47-(E72+F72+G72)</f>
        <v>269477053.26</v>
      </c>
      <c r="F75" s="165"/>
      <c r="G75" s="165"/>
    </row>
    <row r="76" spans="1:2">
      <c r="A76" s="166"/>
      <c r="B76" s="132"/>
    </row>
    <row r="77" spans="1:6">
      <c r="A77" s="167" t="s">
        <v>320</v>
      </c>
      <c r="B77" s="168"/>
      <c r="E77" s="169"/>
      <c r="F77" s="139"/>
    </row>
    <row r="78" spans="1:2">
      <c r="A78" s="167"/>
      <c r="B78" s="170"/>
    </row>
    <row r="79" spans="1:2">
      <c r="A79" s="171" t="s">
        <v>321</v>
      </c>
      <c r="B79" s="172">
        <v>-365308114</v>
      </c>
    </row>
    <row r="80" spans="1:2">
      <c r="A80" s="173"/>
      <c r="B80" s="174"/>
    </row>
    <row r="81" spans="1:2">
      <c r="A81" s="175" t="s">
        <v>322</v>
      </c>
      <c r="B81" s="176"/>
    </row>
    <row r="82" ht="31.5" customHeight="1" spans="1:2">
      <c r="A82" s="177" t="s">
        <v>323</v>
      </c>
      <c r="B82" s="50">
        <v>93140715.44</v>
      </c>
    </row>
    <row r="83" ht="26.25" customHeight="1" spans="1:2">
      <c r="A83" s="177" t="s">
        <v>324</v>
      </c>
      <c r="B83" s="50">
        <v>83245215.73</v>
      </c>
    </row>
    <row r="84" spans="1:2">
      <c r="A84" s="178"/>
      <c r="B84" s="179"/>
    </row>
    <row r="85" spans="1:2">
      <c r="A85" s="9" t="s">
        <v>325</v>
      </c>
      <c r="B85" s="9" t="s">
        <v>326</v>
      </c>
    </row>
    <row r="86" spans="1:2">
      <c r="A86" s="8"/>
      <c r="B86" s="9" t="s">
        <v>327</v>
      </c>
    </row>
    <row r="87" spans="1:2">
      <c r="A87" s="10" t="s">
        <v>325</v>
      </c>
      <c r="B87" s="8"/>
    </row>
    <row r="88" ht="30" spans="1:2">
      <c r="A88" s="10" t="s">
        <v>328</v>
      </c>
      <c r="B88" s="18">
        <f>B75+(B82-B83)</f>
        <v>279372552.97</v>
      </c>
    </row>
    <row r="89" spans="1:1">
      <c r="A89" s="21"/>
    </row>
    <row r="90" spans="1:3">
      <c r="A90" s="180" t="s">
        <v>329</v>
      </c>
      <c r="B90" s="180" t="s">
        <v>330</v>
      </c>
      <c r="C90" s="180"/>
    </row>
    <row r="91" ht="30" spans="1:3">
      <c r="A91" s="181"/>
      <c r="B91" s="180" t="s">
        <v>331</v>
      </c>
      <c r="C91" s="180" t="s">
        <v>332</v>
      </c>
    </row>
    <row r="92" spans="1:3">
      <c r="A92" s="10" t="s">
        <v>329</v>
      </c>
      <c r="B92" s="8"/>
      <c r="C92" s="8"/>
    </row>
    <row r="93" spans="1:6">
      <c r="A93" s="10" t="s">
        <v>333</v>
      </c>
      <c r="B93" s="18">
        <v>2314042500.19</v>
      </c>
      <c r="C93" s="182">
        <v>2096978916.44</v>
      </c>
      <c r="F93" s="183"/>
    </row>
    <row r="94" spans="1:6">
      <c r="A94" s="10" t="s">
        <v>334</v>
      </c>
      <c r="B94" s="18">
        <f>B95+B99</f>
        <v>992122390.18</v>
      </c>
      <c r="C94" s="18">
        <f>C95+C99</f>
        <v>1425730244.14</v>
      </c>
      <c r="F94" s="127"/>
    </row>
    <row r="95" spans="1:3">
      <c r="A95" s="10" t="s">
        <v>335</v>
      </c>
      <c r="B95" s="18">
        <f>B96-B97-B98</f>
        <v>641248497.94</v>
      </c>
      <c r="C95" s="18">
        <f>C96-C97-C98</f>
        <v>888954654.28</v>
      </c>
    </row>
    <row r="96" spans="1:3">
      <c r="A96" s="10" t="s">
        <v>336</v>
      </c>
      <c r="B96" s="18">
        <v>1032110554.47</v>
      </c>
      <c r="C96" s="18">
        <v>1089047702.01</v>
      </c>
    </row>
    <row r="97" spans="1:3">
      <c r="A97" s="10" t="s">
        <v>337</v>
      </c>
      <c r="B97" s="132">
        <v>113187988.85</v>
      </c>
      <c r="C97" s="132">
        <v>894743.83</v>
      </c>
    </row>
    <row r="98" spans="1:6">
      <c r="A98" s="10" t="s">
        <v>338</v>
      </c>
      <c r="B98" s="18">
        <v>277674067.68</v>
      </c>
      <c r="C98" s="18">
        <v>199198303.9</v>
      </c>
      <c r="D98" s="127"/>
      <c r="E98" s="127"/>
      <c r="F98" s="127"/>
    </row>
    <row r="99" spans="1:7">
      <c r="A99" s="10" t="s">
        <v>339</v>
      </c>
      <c r="B99" s="18">
        <v>350873892.24</v>
      </c>
      <c r="C99" s="18">
        <v>536775589.86</v>
      </c>
      <c r="D99" s="184"/>
      <c r="E99" s="127"/>
      <c r="F99" s="127"/>
      <c r="G99" s="127"/>
    </row>
    <row r="100" spans="1:7">
      <c r="A100" s="185" t="s">
        <v>340</v>
      </c>
      <c r="B100" s="186">
        <f>B93-B94</f>
        <v>1321920110.01</v>
      </c>
      <c r="C100" s="186">
        <f>C93-C94</f>
        <v>671248672.3</v>
      </c>
      <c r="F100" s="127"/>
      <c r="G100" s="187"/>
    </row>
    <row r="101" spans="1:2">
      <c r="A101" s="21"/>
      <c r="B101" s="110"/>
    </row>
    <row r="102" spans="1:2">
      <c r="A102" s="180" t="s">
        <v>341</v>
      </c>
      <c r="B102" s="180" t="s">
        <v>342</v>
      </c>
    </row>
    <row r="103" spans="1:2">
      <c r="A103" s="181"/>
      <c r="B103" s="180" t="s">
        <v>327</v>
      </c>
    </row>
    <row r="104" spans="1:2">
      <c r="A104" s="10" t="s">
        <v>341</v>
      </c>
      <c r="B104" s="8"/>
    </row>
    <row r="105" ht="27" spans="1:2">
      <c r="A105" s="10" t="s">
        <v>343</v>
      </c>
      <c r="B105" s="18">
        <f>B100-C100</f>
        <v>650671437.71</v>
      </c>
    </row>
    <row r="106" spans="1:2">
      <c r="A106" s="188"/>
      <c r="B106" s="189"/>
    </row>
    <row r="107" ht="28.5" spans="1:2">
      <c r="A107" s="190" t="s">
        <v>344</v>
      </c>
      <c r="B107" s="48" t="s">
        <v>345</v>
      </c>
    </row>
    <row r="108" ht="28.5" spans="1:2">
      <c r="A108" s="171"/>
      <c r="B108" s="48" t="s">
        <v>346</v>
      </c>
    </row>
    <row r="109" spans="1:2">
      <c r="A109" s="191" t="s">
        <v>344</v>
      </c>
      <c r="B109" s="8"/>
    </row>
    <row r="110" spans="1:2">
      <c r="A110" s="191" t="s">
        <v>347</v>
      </c>
      <c r="B110" s="172">
        <v>-140148342</v>
      </c>
    </row>
    <row r="111" spans="1:2">
      <c r="A111" s="192"/>
      <c r="B111" s="68"/>
    </row>
    <row r="112" spans="1:2">
      <c r="A112" s="192"/>
      <c r="B112" s="68"/>
    </row>
    <row r="113" ht="28.5" spans="1:2">
      <c r="A113" s="190" t="s">
        <v>348</v>
      </c>
      <c r="B113" s="48" t="s">
        <v>349</v>
      </c>
    </row>
    <row r="114" spans="1:2">
      <c r="A114" s="171"/>
      <c r="B114" s="48" t="s">
        <v>327</v>
      </c>
    </row>
    <row r="115" spans="1:2">
      <c r="A115" s="191" t="s">
        <v>350</v>
      </c>
      <c r="B115" s="18">
        <f>C97-B97</f>
        <v>-112293245.02</v>
      </c>
    </row>
    <row r="116" spans="1:2">
      <c r="A116" s="191" t="s">
        <v>351</v>
      </c>
      <c r="B116" s="18">
        <f>D35</f>
        <v>0</v>
      </c>
    </row>
    <row r="117" spans="1:2">
      <c r="A117" s="191" t="s">
        <v>352</v>
      </c>
      <c r="B117" s="18">
        <v>0</v>
      </c>
    </row>
    <row r="118" spans="1:2">
      <c r="A118" s="191" t="s">
        <v>353</v>
      </c>
      <c r="B118" s="18">
        <v>0</v>
      </c>
    </row>
    <row r="119" spans="1:2">
      <c r="A119" s="191" t="s">
        <v>354</v>
      </c>
      <c r="B119" s="18">
        <v>0</v>
      </c>
    </row>
    <row r="120" spans="1:2">
      <c r="A120" s="191" t="s">
        <v>355</v>
      </c>
      <c r="B120" s="18">
        <v>0</v>
      </c>
    </row>
    <row r="121" ht="25.5" spans="1:2">
      <c r="A121" s="191" t="s">
        <v>356</v>
      </c>
      <c r="B121" s="18">
        <f>(B105+(B115-B116-C122+B118+B119)+-(B120))</f>
        <v>538378192.69</v>
      </c>
    </row>
    <row r="122" spans="1:2">
      <c r="A122" s="192"/>
      <c r="B122" s="68"/>
    </row>
    <row r="123" spans="1:2">
      <c r="A123" s="192"/>
      <c r="B123" s="68"/>
    </row>
    <row r="124" ht="28.5" spans="1:4">
      <c r="A124" s="190" t="s">
        <v>357</v>
      </c>
      <c r="B124" s="48" t="s">
        <v>349</v>
      </c>
      <c r="C124" s="193"/>
      <c r="D124" s="193"/>
    </row>
    <row r="125" ht="15.75" spans="1:4">
      <c r="A125" s="171"/>
      <c r="B125" s="48" t="s">
        <v>327</v>
      </c>
      <c r="C125" s="32"/>
      <c r="D125" s="31"/>
    </row>
    <row r="126" ht="25.5" spans="1:4">
      <c r="A126" s="191" t="s">
        <v>358</v>
      </c>
      <c r="B126" s="18">
        <f>B121-(DRNP!B82-DRNP!B83)</f>
        <v>528482692.98</v>
      </c>
      <c r="C126" s="32"/>
      <c r="D126" s="31"/>
    </row>
    <row r="129" spans="1:7">
      <c r="A129" s="194" t="s">
        <v>85</v>
      </c>
      <c r="B129" s="195" t="s">
        <v>86</v>
      </c>
      <c r="C129" s="195"/>
      <c r="E129" s="195" t="s">
        <v>89</v>
      </c>
      <c r="F129" s="195"/>
      <c r="G129" s="195"/>
    </row>
    <row r="130" spans="1:7">
      <c r="A130" s="194" t="s">
        <v>87</v>
      </c>
      <c r="B130" s="195" t="s">
        <v>88</v>
      </c>
      <c r="C130" s="195"/>
      <c r="E130" s="195" t="s">
        <v>91</v>
      </c>
      <c r="F130" s="195"/>
      <c r="G130" s="195"/>
    </row>
    <row r="131" spans="5:7">
      <c r="E131" s="115"/>
      <c r="F131" s="194"/>
      <c r="G131" s="194"/>
    </row>
    <row r="132" spans="2:4">
      <c r="B132" s="194" t="s">
        <v>90</v>
      </c>
      <c r="C132" s="194"/>
      <c r="D132" s="194"/>
    </row>
    <row r="133" spans="2:5">
      <c r="B133" s="194" t="s">
        <v>92</v>
      </c>
      <c r="C133" s="194"/>
      <c r="D133" s="194"/>
      <c r="E133" s="194"/>
    </row>
    <row r="134" spans="2:3">
      <c r="B134" s="194"/>
      <c r="C134" s="194"/>
    </row>
  </sheetData>
  <mergeCells count="29">
    <mergeCell ref="A1:C1"/>
    <mergeCell ref="B90:C90"/>
    <mergeCell ref="B129:C129"/>
    <mergeCell ref="E129:G129"/>
    <mergeCell ref="B130:C130"/>
    <mergeCell ref="E130:G130"/>
    <mergeCell ref="F131:G131"/>
    <mergeCell ref="B132:D132"/>
    <mergeCell ref="B133:E133"/>
    <mergeCell ref="B134:C134"/>
    <mergeCell ref="A2:A4"/>
    <mergeCell ref="A49:A50"/>
    <mergeCell ref="A77:A78"/>
    <mergeCell ref="A85:A86"/>
    <mergeCell ref="A90:A91"/>
    <mergeCell ref="A102:A103"/>
    <mergeCell ref="A107:A108"/>
    <mergeCell ref="A113:A114"/>
    <mergeCell ref="A124:A125"/>
    <mergeCell ref="B2:B4"/>
    <mergeCell ref="B50:B51"/>
    <mergeCell ref="B77:B78"/>
    <mergeCell ref="C2:C4"/>
    <mergeCell ref="C50:C51"/>
    <mergeCell ref="D2:D4"/>
    <mergeCell ref="D50:D51"/>
    <mergeCell ref="E50:E51"/>
    <mergeCell ref="F50:F51"/>
    <mergeCell ref="G50:G51"/>
  </mergeCells>
  <printOptions horizontalCentered="1"/>
  <pageMargins left="0.393700787401575" right="0.31496062992126" top="0.393700787401575" bottom="0.393700787401575" header="0.31496062992126" footer="0.31496062992126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"/>
  <sheetViews>
    <sheetView topLeftCell="A115" workbookViewId="0">
      <selection activeCell="A135" sqref="A135"/>
    </sheetView>
  </sheetViews>
  <sheetFormatPr defaultColWidth="9" defaultRowHeight="12.75" outlineLevelCol="7"/>
  <cols>
    <col min="1" max="1" width="46" customWidth="1"/>
    <col min="2" max="3" width="20.5714285714286" customWidth="1"/>
    <col min="4" max="4" width="21" customWidth="1"/>
    <col min="5" max="5" width="20" customWidth="1"/>
    <col min="6" max="6" width="14.8571428571429" customWidth="1"/>
    <col min="7" max="7" width="17.7142857142857" customWidth="1"/>
    <col min="8" max="8" width="15" customWidth="1"/>
    <col min="9" max="10" width="9.14285714285714" customWidth="1"/>
  </cols>
  <sheetData>
    <row r="1" customFormat="1" ht="15" customHeight="1" spans="1:5">
      <c r="A1" s="70" t="s">
        <v>359</v>
      </c>
      <c r="B1" s="71"/>
      <c r="C1" s="71"/>
      <c r="D1" s="71"/>
      <c r="E1" s="72"/>
    </row>
    <row r="2" customFormat="1" ht="15" customHeight="1" spans="1:5">
      <c r="A2" s="73" t="s">
        <v>360</v>
      </c>
      <c r="B2" s="74"/>
      <c r="C2" s="74"/>
      <c r="D2" s="74"/>
      <c r="E2" s="75"/>
    </row>
    <row r="3" customFormat="1" ht="24" customHeight="1" spans="1:5">
      <c r="A3" s="9" t="s">
        <v>361</v>
      </c>
      <c r="B3" s="9"/>
      <c r="C3" s="9"/>
      <c r="D3" s="76" t="s">
        <v>362</v>
      </c>
      <c r="E3" s="9"/>
    </row>
    <row r="4" customFormat="1" ht="45" customHeight="1" spans="1:5">
      <c r="A4" s="9"/>
      <c r="B4" s="9"/>
      <c r="C4" s="9"/>
      <c r="D4" s="76" t="s">
        <v>363</v>
      </c>
      <c r="E4" s="9" t="s">
        <v>364</v>
      </c>
    </row>
    <row r="5" customFormat="1" ht="18" customHeight="1" spans="1:5">
      <c r="A5" s="77" t="s">
        <v>365</v>
      </c>
      <c r="B5" s="77"/>
      <c r="C5" s="78"/>
      <c r="D5" s="50">
        <f>D6+D24</f>
        <v>1273111468</v>
      </c>
      <c r="E5" s="50">
        <f>E6+E24</f>
        <v>838132088.55</v>
      </c>
    </row>
    <row r="6" customFormat="1" ht="17.1" customHeight="1" spans="1:5">
      <c r="A6" s="77" t="s">
        <v>366</v>
      </c>
      <c r="B6" s="77"/>
      <c r="C6" s="78"/>
      <c r="D6" s="18">
        <f>D7+D11+D15+D19+D20</f>
        <v>1273111468</v>
      </c>
      <c r="E6" s="18">
        <f>E7+E11+E15+E19+E20</f>
        <v>838132088.55</v>
      </c>
    </row>
    <row r="7" customFormat="1" ht="15" customHeight="1" spans="1:5">
      <c r="A7" s="77" t="s">
        <v>367</v>
      </c>
      <c r="B7" s="77"/>
      <c r="C7" s="78"/>
      <c r="D7" s="18">
        <f>SUM(D8:D10)</f>
        <v>159004936</v>
      </c>
      <c r="E7" s="18">
        <f>SUM(E8:E10)</f>
        <v>99454898.69</v>
      </c>
    </row>
    <row r="8" customFormat="1" ht="12.95" customHeight="1" spans="1:5">
      <c r="A8" s="77" t="s">
        <v>368</v>
      </c>
      <c r="B8" s="77"/>
      <c r="C8" s="78"/>
      <c r="D8" s="79">
        <v>131354936</v>
      </c>
      <c r="E8" s="50">
        <v>80732442.5</v>
      </c>
    </row>
    <row r="9" customFormat="1" ht="12.95" customHeight="1" spans="1:5">
      <c r="A9" s="77" t="s">
        <v>369</v>
      </c>
      <c r="B9" s="77"/>
      <c r="C9" s="78"/>
      <c r="D9" s="79">
        <v>24300000</v>
      </c>
      <c r="E9" s="50">
        <v>16369860.93</v>
      </c>
    </row>
    <row r="10" customFormat="1" ht="12.95" customHeight="1" spans="1:5">
      <c r="A10" s="77" t="s">
        <v>370</v>
      </c>
      <c r="B10" s="77"/>
      <c r="C10" s="78"/>
      <c r="D10" s="79">
        <v>3350000</v>
      </c>
      <c r="E10" s="50">
        <v>2352595.26</v>
      </c>
    </row>
    <row r="11" customFormat="1" ht="15" customHeight="1" spans="1:5">
      <c r="A11" s="77" t="s">
        <v>371</v>
      </c>
      <c r="B11" s="77"/>
      <c r="C11" s="78"/>
      <c r="D11" s="18">
        <f>SUM(D12:D14)</f>
        <v>315086832</v>
      </c>
      <c r="E11" s="18">
        <f>SUM(E12:E14)</f>
        <v>189536722.88</v>
      </c>
    </row>
    <row r="12" customFormat="1" ht="12.95" customHeight="1" spans="1:5">
      <c r="A12" s="77" t="s">
        <v>368</v>
      </c>
      <c r="B12" s="77"/>
      <c r="C12" s="78"/>
      <c r="D12" s="79">
        <v>315086832</v>
      </c>
      <c r="E12" s="50">
        <v>189536722.88</v>
      </c>
    </row>
    <row r="13" customFormat="1" ht="12.95" customHeight="1" spans="1:5">
      <c r="A13" s="77" t="s">
        <v>369</v>
      </c>
      <c r="B13" s="77"/>
      <c r="C13" s="78"/>
      <c r="D13" s="18">
        <v>0</v>
      </c>
      <c r="E13" s="18">
        <v>0</v>
      </c>
    </row>
    <row r="14" customFormat="1" ht="12.95" customHeight="1" spans="1:5">
      <c r="A14" s="77" t="s">
        <v>370</v>
      </c>
      <c r="B14" s="77"/>
      <c r="C14" s="78"/>
      <c r="D14" s="18">
        <v>0</v>
      </c>
      <c r="E14" s="18">
        <v>0</v>
      </c>
    </row>
    <row r="15" customFormat="1" ht="15" customHeight="1" spans="1:5">
      <c r="A15" s="77" t="s">
        <v>256</v>
      </c>
      <c r="B15" s="77"/>
      <c r="C15" s="78"/>
      <c r="D15" s="18">
        <f>SUM(D16:D18)</f>
        <v>240021700</v>
      </c>
      <c r="E15" s="18">
        <f>SUM(E16:E18)</f>
        <v>236504781.46</v>
      </c>
    </row>
    <row r="16" customFormat="1" ht="12.95" customHeight="1" spans="1:5">
      <c r="A16" s="77" t="s">
        <v>372</v>
      </c>
      <c r="B16" s="77"/>
      <c r="C16" s="78"/>
      <c r="D16" s="79">
        <v>21700</v>
      </c>
      <c r="E16" s="50">
        <v>25756.66</v>
      </c>
    </row>
    <row r="17" customFormat="1" ht="12.95" customHeight="1" spans="1:5">
      <c r="A17" s="77" t="s">
        <v>373</v>
      </c>
      <c r="B17" s="77"/>
      <c r="C17" s="78"/>
      <c r="D17" s="79">
        <v>240000000</v>
      </c>
      <c r="E17" s="50">
        <v>236479024.8</v>
      </c>
    </row>
    <row r="18" customFormat="1" ht="12.95" customHeight="1" spans="1:5">
      <c r="A18" s="77" t="s">
        <v>374</v>
      </c>
      <c r="B18" s="77"/>
      <c r="C18" s="78"/>
      <c r="D18" s="79">
        <v>0</v>
      </c>
      <c r="E18" s="79">
        <v>0</v>
      </c>
    </row>
    <row r="19" customFormat="1" ht="15" customHeight="1" spans="1:5">
      <c r="A19" s="77" t="s">
        <v>217</v>
      </c>
      <c r="B19" s="77"/>
      <c r="C19" s="78"/>
      <c r="D19" s="79">
        <v>175000</v>
      </c>
      <c r="E19" s="50">
        <v>128020.96</v>
      </c>
    </row>
    <row r="20" customFormat="1" ht="15" customHeight="1" spans="1:5">
      <c r="A20" s="77" t="s">
        <v>226</v>
      </c>
      <c r="B20" s="77"/>
      <c r="C20" s="78"/>
      <c r="D20" s="18">
        <f>SUM(D21:D23)</f>
        <v>558823000</v>
      </c>
      <c r="E20" s="18">
        <f>SUM(E21:E23)</f>
        <v>312507664.56</v>
      </c>
    </row>
    <row r="21" customFormat="1" ht="12.95" customHeight="1" spans="1:5">
      <c r="A21" s="77" t="s">
        <v>375</v>
      </c>
      <c r="B21" s="77"/>
      <c r="C21" s="78"/>
      <c r="D21" s="79">
        <v>43060000</v>
      </c>
      <c r="E21" s="50">
        <v>30360045.54</v>
      </c>
    </row>
    <row r="22" customFormat="1" ht="12.95" customHeight="1" spans="1:5">
      <c r="A22" s="77" t="s">
        <v>376</v>
      </c>
      <c r="B22" s="77"/>
      <c r="C22" s="78"/>
      <c r="D22" s="79">
        <v>515543000</v>
      </c>
      <c r="E22" s="50">
        <v>282059606.09</v>
      </c>
    </row>
    <row r="23" customFormat="1" ht="12.95" customHeight="1" spans="1:5">
      <c r="A23" s="77" t="s">
        <v>39</v>
      </c>
      <c r="B23" s="77"/>
      <c r="C23" s="78"/>
      <c r="D23" s="79">
        <v>220000</v>
      </c>
      <c r="E23" s="50">
        <v>88012.93</v>
      </c>
    </row>
    <row r="24" customFormat="1" ht="17.1" customHeight="1" spans="1:5">
      <c r="A24" s="77" t="s">
        <v>377</v>
      </c>
      <c r="B24" s="77"/>
      <c r="C24" s="78"/>
      <c r="D24" s="18">
        <f>SUM(D25:D27)</f>
        <v>0</v>
      </c>
      <c r="E24" s="18">
        <f>SUM(E25:E27)</f>
        <v>0</v>
      </c>
    </row>
    <row r="25" customFormat="1" ht="15" customHeight="1" spans="1:5">
      <c r="A25" s="77" t="s">
        <v>378</v>
      </c>
      <c r="B25" s="77"/>
      <c r="C25" s="78"/>
      <c r="D25" s="18">
        <v>0</v>
      </c>
      <c r="E25" s="18">
        <v>0</v>
      </c>
    </row>
    <row r="26" customFormat="1" ht="15" customHeight="1" spans="1:5">
      <c r="A26" s="77" t="s">
        <v>379</v>
      </c>
      <c r="B26" s="77"/>
      <c r="C26" s="78"/>
      <c r="D26" s="18">
        <v>0</v>
      </c>
      <c r="E26" s="18">
        <v>0</v>
      </c>
    </row>
    <row r="27" customFormat="1" ht="15" customHeight="1" spans="1:5">
      <c r="A27" s="77" t="s">
        <v>380</v>
      </c>
      <c r="B27" s="77"/>
      <c r="C27" s="78"/>
      <c r="D27" s="18">
        <v>0</v>
      </c>
      <c r="E27" s="18">
        <v>0</v>
      </c>
    </row>
    <row r="28" customFormat="1" ht="17.1" customHeight="1" spans="1:8">
      <c r="A28" s="77" t="s">
        <v>381</v>
      </c>
      <c r="B28" s="77"/>
      <c r="C28" s="78"/>
      <c r="D28" s="18">
        <f>D6+D24-D22</f>
        <v>757568468</v>
      </c>
      <c r="E28" s="18">
        <f>E6+E24-E22</f>
        <v>556072482.46</v>
      </c>
      <c r="G28" s="80"/>
      <c r="H28" s="80"/>
    </row>
    <row r="29" customFormat="1" ht="18" customHeight="1" spans="1:7">
      <c r="A29" s="81"/>
      <c r="B29" s="9" t="s">
        <v>382</v>
      </c>
      <c r="C29" s="9"/>
      <c r="D29" s="9"/>
      <c r="E29" s="9"/>
      <c r="G29" s="82"/>
    </row>
    <row r="30" customFormat="1" ht="62.25" customHeight="1" spans="1:5">
      <c r="A30" s="9" t="s">
        <v>383</v>
      </c>
      <c r="B30" s="9" t="s">
        <v>384</v>
      </c>
      <c r="C30" s="9" t="s">
        <v>385</v>
      </c>
      <c r="D30" s="9" t="s">
        <v>386</v>
      </c>
      <c r="E30" s="9" t="s">
        <v>387</v>
      </c>
    </row>
    <row r="31" customFormat="1" ht="17.1" customHeight="1" spans="1:5">
      <c r="A31" s="10" t="s">
        <v>388</v>
      </c>
      <c r="B31" s="8"/>
      <c r="C31" s="8"/>
      <c r="D31" s="8"/>
      <c r="E31" s="8"/>
    </row>
    <row r="32" customFormat="1" ht="15" customHeight="1" spans="1:5">
      <c r="A32" s="10" t="s">
        <v>389</v>
      </c>
      <c r="B32" s="18">
        <f>SUM(B33:B34)</f>
        <v>808080000</v>
      </c>
      <c r="C32" s="18">
        <f>SUM(C33:C34)</f>
        <v>779998580.2</v>
      </c>
      <c r="D32" s="18">
        <f>SUM(D33:D34)</f>
        <v>467629748.47</v>
      </c>
      <c r="E32" s="18">
        <f>SUM(E33:E34)</f>
        <v>467629001.17</v>
      </c>
    </row>
    <row r="33" customFormat="1" ht="12.95" customHeight="1" spans="1:5">
      <c r="A33" s="10" t="s">
        <v>390</v>
      </c>
      <c r="B33" s="79">
        <v>675500000</v>
      </c>
      <c r="C33" s="50">
        <v>649421762.09</v>
      </c>
      <c r="D33" s="50">
        <v>384320626.34</v>
      </c>
      <c r="E33" s="50">
        <v>384319879.04</v>
      </c>
    </row>
    <row r="34" customFormat="1" ht="12.95" customHeight="1" spans="1:5">
      <c r="A34" s="10" t="s">
        <v>391</v>
      </c>
      <c r="B34" s="79">
        <v>132580000</v>
      </c>
      <c r="C34" s="50">
        <v>130576818.11</v>
      </c>
      <c r="D34" s="50">
        <v>83309122.13</v>
      </c>
      <c r="E34" s="50">
        <v>83309122.13</v>
      </c>
    </row>
    <row r="35" customFormat="1" ht="15" customHeight="1" spans="1:5">
      <c r="A35" s="10" t="s">
        <v>392</v>
      </c>
      <c r="B35" s="18">
        <f>SUM(B36:B37)</f>
        <v>13203600</v>
      </c>
      <c r="C35" s="18">
        <f>SUM(C36:C37)</f>
        <v>9781682.76</v>
      </c>
      <c r="D35" s="18">
        <f>SUM(D36:D37)</f>
        <v>6723187.18</v>
      </c>
      <c r="E35" s="18">
        <f>SUM(E36:E37)</f>
        <v>6723187.18</v>
      </c>
    </row>
    <row r="36" customFormat="1" ht="12.95" customHeight="1" spans="1:5">
      <c r="A36" s="10" t="s">
        <v>393</v>
      </c>
      <c r="B36" s="79">
        <v>100000</v>
      </c>
      <c r="C36" s="79">
        <v>15000</v>
      </c>
      <c r="D36" s="79">
        <v>3841.35</v>
      </c>
      <c r="E36" s="79">
        <v>3841.35</v>
      </c>
    </row>
    <row r="37" customFormat="1" ht="12.95" customHeight="1" spans="1:5">
      <c r="A37" s="10" t="s">
        <v>394</v>
      </c>
      <c r="B37" s="79">
        <v>13103600</v>
      </c>
      <c r="C37" s="50">
        <v>9766682.76</v>
      </c>
      <c r="D37" s="50">
        <v>6719345.83</v>
      </c>
      <c r="E37" s="50">
        <v>6719345.83</v>
      </c>
    </row>
    <row r="38" customFormat="1" ht="27.75" customHeight="1" spans="1:7">
      <c r="A38" s="10" t="s">
        <v>395</v>
      </c>
      <c r="B38" s="18">
        <f>B32+B35</f>
        <v>821283600</v>
      </c>
      <c r="C38" s="18">
        <f>C32+C35</f>
        <v>789780262.96</v>
      </c>
      <c r="D38" s="18">
        <f>D32+D35</f>
        <v>474352935.65</v>
      </c>
      <c r="E38" s="18">
        <f>E32+E35</f>
        <v>474352188.35</v>
      </c>
      <c r="G38" s="82"/>
    </row>
    <row r="39" customFormat="1" ht="33" customHeight="1" spans="1:5">
      <c r="A39" s="10" t="s">
        <v>396</v>
      </c>
      <c r="B39" s="18">
        <f>D28-B38</f>
        <v>-63715132</v>
      </c>
      <c r="C39" s="18">
        <f>E28-C38</f>
        <v>-233707780.5</v>
      </c>
      <c r="D39" s="18">
        <f>E28-D38</f>
        <v>81719546.8100001</v>
      </c>
      <c r="E39" s="18">
        <f>E28-E38</f>
        <v>81720294.11</v>
      </c>
    </row>
    <row r="40" customFormat="1" ht="7.5" customHeight="1" spans="1:5">
      <c r="A40" s="5"/>
      <c r="B40" s="5"/>
      <c r="C40" s="5"/>
      <c r="D40" s="5"/>
      <c r="E40" s="5"/>
    </row>
    <row r="41" customFormat="1" ht="25.5" customHeight="1" spans="1:5">
      <c r="A41" s="9" t="s">
        <v>397</v>
      </c>
      <c r="B41" s="9"/>
      <c r="C41" s="9" t="s">
        <v>398</v>
      </c>
      <c r="D41" s="9"/>
      <c r="E41" s="5"/>
    </row>
    <row r="42" customFormat="1" ht="9" customHeight="1" spans="1:5">
      <c r="A42" s="9"/>
      <c r="B42" s="9"/>
      <c r="C42" s="83"/>
      <c r="D42" s="83"/>
      <c r="E42" s="5"/>
    </row>
    <row r="43" customFormat="1" ht="15" customHeight="1" spans="1:7">
      <c r="A43" s="77" t="s">
        <v>397</v>
      </c>
      <c r="B43" s="78"/>
      <c r="C43" s="84"/>
      <c r="D43" s="85"/>
      <c r="E43" s="80"/>
      <c r="F43" s="86"/>
      <c r="G43" s="80"/>
    </row>
    <row r="44" customFormat="1" ht="12.95" customHeight="1" spans="1:7">
      <c r="A44" s="77" t="s">
        <v>399</v>
      </c>
      <c r="B44" s="78"/>
      <c r="C44" s="87">
        <v>451827868</v>
      </c>
      <c r="D44" s="87"/>
      <c r="E44" s="88"/>
      <c r="G44" s="89"/>
    </row>
    <row r="45" customFormat="1" ht="8.25" customHeight="1" spans="1:5">
      <c r="A45" s="5"/>
      <c r="B45" s="5"/>
      <c r="C45" s="5"/>
      <c r="D45" s="5"/>
      <c r="E45" s="5"/>
    </row>
    <row r="46" customFormat="1" ht="8.25" customHeight="1" spans="1:5">
      <c r="A46" s="5"/>
      <c r="B46" s="5"/>
      <c r="C46" s="5"/>
      <c r="D46" s="5"/>
      <c r="E46" s="5"/>
    </row>
    <row r="47" customFormat="1" ht="15" spans="1:5">
      <c r="A47" s="9" t="s">
        <v>400</v>
      </c>
      <c r="B47" s="9"/>
      <c r="C47" s="90" t="s">
        <v>401</v>
      </c>
      <c r="D47" s="91"/>
      <c r="E47" s="5"/>
    </row>
    <row r="48" customFormat="1" ht="15" spans="1:5">
      <c r="A48" s="9"/>
      <c r="B48" s="9"/>
      <c r="C48" s="92"/>
      <c r="D48" s="93"/>
      <c r="E48" s="5"/>
    </row>
    <row r="49" customFormat="1" ht="15" customHeight="1" spans="1:5">
      <c r="A49" s="77" t="s">
        <v>400</v>
      </c>
      <c r="B49" s="77"/>
      <c r="C49" s="94">
        <f>SUM(C50:C52)</f>
        <v>12807753223.35</v>
      </c>
      <c r="D49" s="94"/>
      <c r="E49" s="80"/>
    </row>
    <row r="50" customFormat="1" ht="12.95" customHeight="1" spans="1:7">
      <c r="A50" s="77" t="s">
        <v>402</v>
      </c>
      <c r="B50" s="77"/>
      <c r="C50" s="87">
        <v>264085567.95</v>
      </c>
      <c r="D50" s="87"/>
      <c r="E50" s="80"/>
      <c r="G50" s="28"/>
    </row>
    <row r="51" customFormat="1" ht="12.95" customHeight="1" spans="1:7">
      <c r="A51" s="77" t="s">
        <v>403</v>
      </c>
      <c r="B51" s="77"/>
      <c r="C51" s="87">
        <v>1942941765.44</v>
      </c>
      <c r="D51" s="87"/>
      <c r="E51" s="80"/>
      <c r="G51" s="28"/>
    </row>
    <row r="52" customFormat="1" ht="12.95" customHeight="1" spans="1:7">
      <c r="A52" s="78" t="s">
        <v>404</v>
      </c>
      <c r="B52" s="95"/>
      <c r="C52" s="87">
        <v>10600725889.96</v>
      </c>
      <c r="D52" s="87"/>
      <c r="E52" s="89"/>
      <c r="G52" s="28"/>
    </row>
    <row r="53" customFormat="1" ht="15" spans="1:5">
      <c r="A53" s="77"/>
      <c r="B53" s="77"/>
      <c r="C53" s="5"/>
      <c r="D53" s="5"/>
      <c r="E53" s="5"/>
    </row>
    <row r="54" customFormat="1" ht="15" spans="1:5">
      <c r="A54" s="9" t="s">
        <v>405</v>
      </c>
      <c r="B54" s="9" t="s">
        <v>362</v>
      </c>
      <c r="C54" s="9"/>
      <c r="D54" s="5"/>
      <c r="E54" s="5"/>
    </row>
    <row r="55" customFormat="1" ht="45" spans="1:5">
      <c r="A55" s="8"/>
      <c r="B55" s="9" t="s">
        <v>363</v>
      </c>
      <c r="C55" s="9" t="s">
        <v>364</v>
      </c>
      <c r="D55" s="5"/>
      <c r="E55" s="5"/>
    </row>
    <row r="56" customFormat="1" ht="17.1" customHeight="1" spans="1:5">
      <c r="A56" s="10" t="s">
        <v>365</v>
      </c>
      <c r="B56" s="8"/>
      <c r="C56" s="8"/>
      <c r="D56" s="5"/>
      <c r="E56" s="5"/>
    </row>
    <row r="57" customFormat="1" ht="15" customHeight="1" spans="1:6">
      <c r="A57" s="10" t="s">
        <v>406</v>
      </c>
      <c r="B57" s="11">
        <f>B58+B62+B66+B70+B71</f>
        <v>354957452</v>
      </c>
      <c r="C57" s="11">
        <f>C58+C62+C66+C70+C71</f>
        <v>208116505.54</v>
      </c>
      <c r="D57" s="5"/>
      <c r="E57" s="28"/>
      <c r="F57" s="44"/>
    </row>
    <row r="58" customFormat="1" ht="15" customHeight="1" spans="1:6">
      <c r="A58" s="10" t="s">
        <v>367</v>
      </c>
      <c r="B58" s="11">
        <f>SUM(B59:B61)</f>
        <v>118932000</v>
      </c>
      <c r="C58" s="11">
        <f>SUM(C59:C61)</f>
        <v>71517449.37</v>
      </c>
      <c r="D58" s="5"/>
      <c r="E58" s="28"/>
      <c r="F58" s="44"/>
    </row>
    <row r="59" customFormat="1" ht="12.95" customHeight="1" spans="1:6">
      <c r="A59" s="10" t="s">
        <v>368</v>
      </c>
      <c r="B59" s="96">
        <v>93137000</v>
      </c>
      <c r="C59" s="97">
        <v>52348063.02</v>
      </c>
      <c r="D59" s="5"/>
      <c r="E59" s="28"/>
      <c r="F59" s="44"/>
    </row>
    <row r="60" customFormat="1" ht="12.95" customHeight="1" spans="1:6">
      <c r="A60" s="10" t="s">
        <v>369</v>
      </c>
      <c r="B60" s="96">
        <v>24500000</v>
      </c>
      <c r="C60" s="97">
        <v>18202063.94</v>
      </c>
      <c r="D60" s="5"/>
      <c r="E60" s="28"/>
      <c r="F60" s="44"/>
    </row>
    <row r="61" customFormat="1" ht="12.95" customHeight="1" spans="1:6">
      <c r="A61" s="10" t="s">
        <v>370</v>
      </c>
      <c r="B61" s="96">
        <v>1295000</v>
      </c>
      <c r="C61" s="97">
        <v>967322.41</v>
      </c>
      <c r="D61" s="5"/>
      <c r="E61" s="28"/>
      <c r="F61" s="44"/>
    </row>
    <row r="62" customFormat="1" ht="15" customHeight="1" spans="1:6">
      <c r="A62" s="10" t="s">
        <v>371</v>
      </c>
      <c r="B62" s="11">
        <f>SUM(B63:B65)</f>
        <v>183276452</v>
      </c>
      <c r="C62" s="11">
        <f>SUM(C63:C65)</f>
        <v>93324976.31</v>
      </c>
      <c r="D62" s="5"/>
      <c r="E62" s="28"/>
      <c r="F62" s="44"/>
    </row>
    <row r="63" customFormat="1" ht="12.95" customHeight="1" spans="1:6">
      <c r="A63" s="10" t="s">
        <v>368</v>
      </c>
      <c r="B63" s="96">
        <v>183276452</v>
      </c>
      <c r="C63" s="97">
        <v>93324976.31</v>
      </c>
      <c r="D63" s="5"/>
      <c r="E63" s="28"/>
      <c r="F63" s="44"/>
    </row>
    <row r="64" customFormat="1" ht="12.95" customHeight="1" spans="1:6">
      <c r="A64" s="10" t="s">
        <v>369</v>
      </c>
      <c r="B64" s="11">
        <v>0</v>
      </c>
      <c r="C64" s="98">
        <v>0</v>
      </c>
      <c r="D64" s="5"/>
      <c r="E64" s="28"/>
      <c r="F64" s="44"/>
    </row>
    <row r="65" customFormat="1" ht="12.95" customHeight="1" spans="1:6">
      <c r="A65" s="10" t="s">
        <v>370</v>
      </c>
      <c r="B65" s="11">
        <v>0</v>
      </c>
      <c r="C65" s="98">
        <v>0</v>
      </c>
      <c r="D65" s="5"/>
      <c r="E65" s="28"/>
      <c r="F65" s="44"/>
    </row>
    <row r="66" customFormat="1" ht="15" customHeight="1" spans="1:6">
      <c r="A66" s="10" t="s">
        <v>256</v>
      </c>
      <c r="B66" s="11">
        <f>SUM(B67:B69)</f>
        <v>5000000</v>
      </c>
      <c r="C66" s="11">
        <f>SUM(C67:C69)</f>
        <v>2364088.13</v>
      </c>
      <c r="D66" s="5"/>
      <c r="E66" s="28"/>
      <c r="F66" s="44"/>
    </row>
    <row r="67" customFormat="1" ht="12.95" customHeight="1" spans="1:6">
      <c r="A67" s="10" t="s">
        <v>372</v>
      </c>
      <c r="B67" s="11">
        <v>0</v>
      </c>
      <c r="C67" s="11">
        <v>0</v>
      </c>
      <c r="D67" s="5"/>
      <c r="E67" s="28"/>
      <c r="F67" s="44"/>
    </row>
    <row r="68" customFormat="1" ht="12.95" customHeight="1" spans="1:6">
      <c r="A68" s="10" t="s">
        <v>373</v>
      </c>
      <c r="B68" s="99">
        <v>5000000</v>
      </c>
      <c r="C68" s="97">
        <v>2364088.13</v>
      </c>
      <c r="D68" s="5"/>
      <c r="E68" s="28"/>
      <c r="F68" s="44"/>
    </row>
    <row r="69" customFormat="1" ht="12.95" customHeight="1" spans="1:6">
      <c r="A69" s="10" t="s">
        <v>374</v>
      </c>
      <c r="B69" s="11">
        <v>0</v>
      </c>
      <c r="C69" s="98">
        <v>0</v>
      </c>
      <c r="D69" s="5"/>
      <c r="E69" s="28"/>
      <c r="F69" s="44"/>
    </row>
    <row r="70" customFormat="1" ht="15" customHeight="1" spans="1:6">
      <c r="A70" s="10" t="s">
        <v>217</v>
      </c>
      <c r="B70" s="99">
        <v>159000</v>
      </c>
      <c r="C70" s="97">
        <v>100949.93</v>
      </c>
      <c r="D70" s="5"/>
      <c r="E70" s="28"/>
      <c r="F70" s="44"/>
    </row>
    <row r="71" customFormat="1" ht="15" customHeight="1" spans="1:6">
      <c r="A71" s="10" t="s">
        <v>226</v>
      </c>
      <c r="B71" s="11">
        <f>SUM(B72:B73)</f>
        <v>47590000</v>
      </c>
      <c r="C71" s="11">
        <f>SUM(C72:C73)</f>
        <v>40809041.8</v>
      </c>
      <c r="D71" s="5"/>
      <c r="E71" s="28"/>
      <c r="F71" s="44"/>
    </row>
    <row r="72" customFormat="1" ht="12.95" customHeight="1" spans="1:6">
      <c r="A72" s="10" t="s">
        <v>375</v>
      </c>
      <c r="B72" s="96">
        <v>29000000</v>
      </c>
      <c r="C72" s="97">
        <v>22252870.54</v>
      </c>
      <c r="D72" s="5"/>
      <c r="E72" s="28"/>
      <c r="F72" s="44"/>
    </row>
    <row r="73" customFormat="1" ht="12.95" customHeight="1" spans="1:6">
      <c r="A73" s="10" t="s">
        <v>39</v>
      </c>
      <c r="B73" s="96">
        <v>18590000</v>
      </c>
      <c r="C73" s="97">
        <v>18556171.26</v>
      </c>
      <c r="D73" s="5"/>
      <c r="E73" s="28"/>
      <c r="F73" s="44"/>
    </row>
    <row r="74" customFormat="1" ht="15" customHeight="1" spans="1:6">
      <c r="A74" s="10" t="s">
        <v>407</v>
      </c>
      <c r="B74" s="11">
        <f>SUM(B75:B77)</f>
        <v>707</v>
      </c>
      <c r="C74" s="11">
        <f>SUM(C75:C77)</f>
        <v>471.04</v>
      </c>
      <c r="D74" s="5"/>
      <c r="E74" s="28"/>
      <c r="F74" s="44"/>
    </row>
    <row r="75" customFormat="1" ht="12.95" customHeight="1" spans="1:6">
      <c r="A75" s="10" t="s">
        <v>378</v>
      </c>
      <c r="B75" s="11">
        <v>0</v>
      </c>
      <c r="C75" s="11">
        <v>0</v>
      </c>
      <c r="D75" s="5"/>
      <c r="E75" s="28"/>
      <c r="F75" s="44"/>
    </row>
    <row r="76" customFormat="1" ht="12.95" customHeight="1" spans="1:6">
      <c r="A76" s="10" t="s">
        <v>379</v>
      </c>
      <c r="B76" s="96">
        <v>707</v>
      </c>
      <c r="C76" s="8">
        <v>471.04</v>
      </c>
      <c r="D76" s="5"/>
      <c r="E76" s="28"/>
      <c r="F76" s="44"/>
    </row>
    <row r="77" customFormat="1" ht="12.95" customHeight="1" spans="1:6">
      <c r="A77" s="10" t="s">
        <v>380</v>
      </c>
      <c r="B77" s="11">
        <v>0</v>
      </c>
      <c r="C77" s="11">
        <v>0</v>
      </c>
      <c r="D77" s="5"/>
      <c r="E77" s="100"/>
      <c r="F77" s="44"/>
    </row>
    <row r="78" customFormat="1" ht="30" spans="1:6">
      <c r="A78" s="10" t="s">
        <v>408</v>
      </c>
      <c r="B78" s="11">
        <f>B57+B74</f>
        <v>354958159</v>
      </c>
      <c r="C78" s="11">
        <f>C57+C74</f>
        <v>208116976.58</v>
      </c>
      <c r="D78" s="5"/>
      <c r="E78" s="28"/>
      <c r="F78" s="44"/>
    </row>
    <row r="79" customFormat="1" ht="20.25" customHeight="1" spans="1:5">
      <c r="A79" s="9" t="s">
        <v>409</v>
      </c>
      <c r="B79" s="101" t="s">
        <v>382</v>
      </c>
      <c r="C79" s="102"/>
      <c r="D79" s="102"/>
      <c r="E79" s="102"/>
    </row>
    <row r="80" customFormat="1" ht="57" customHeight="1" spans="1:5">
      <c r="A80" s="8"/>
      <c r="B80" s="9" t="s">
        <v>384</v>
      </c>
      <c r="C80" s="9" t="s">
        <v>385</v>
      </c>
      <c r="D80" s="9" t="s">
        <v>386</v>
      </c>
      <c r="E80" s="9" t="s">
        <v>387</v>
      </c>
    </row>
    <row r="81" customFormat="1" ht="17.1" customHeight="1" spans="1:5">
      <c r="A81" s="10" t="s">
        <v>388</v>
      </c>
      <c r="B81" s="8"/>
      <c r="C81" s="8"/>
      <c r="D81" s="8"/>
      <c r="E81" s="8"/>
    </row>
    <row r="82" customFormat="1" ht="15" customHeight="1" spans="1:5">
      <c r="A82" s="10" t="s">
        <v>389</v>
      </c>
      <c r="B82" s="18">
        <f>SUM(B83:B84)</f>
        <v>688450000</v>
      </c>
      <c r="C82" s="18">
        <f>SUM(C83:C84)</f>
        <v>522131536.6</v>
      </c>
      <c r="D82" s="18">
        <f>SUM(D83:D84)</f>
        <v>437227189.8</v>
      </c>
      <c r="E82" s="18">
        <f>SUM(E83:E84)</f>
        <v>437227189.8</v>
      </c>
    </row>
    <row r="83" customFormat="1" ht="12.95" customHeight="1" spans="1:5">
      <c r="A83" s="10" t="s">
        <v>390</v>
      </c>
      <c r="B83" s="79">
        <v>630000000</v>
      </c>
      <c r="C83" s="79">
        <v>471503092.24</v>
      </c>
      <c r="D83" s="50">
        <v>399501435.64</v>
      </c>
      <c r="E83" s="50">
        <v>399501435.64</v>
      </c>
    </row>
    <row r="84" customFormat="1" ht="12.95" customHeight="1" spans="1:5">
      <c r="A84" s="10" t="s">
        <v>391</v>
      </c>
      <c r="B84" s="79">
        <v>58450000</v>
      </c>
      <c r="C84" s="50">
        <v>50628444.36</v>
      </c>
      <c r="D84" s="50">
        <v>37725754.16</v>
      </c>
      <c r="E84" s="50">
        <v>37725754.16</v>
      </c>
    </row>
    <row r="85" customFormat="1" ht="15" customHeight="1" spans="1:5">
      <c r="A85" s="10" t="s">
        <v>392</v>
      </c>
      <c r="B85" s="18">
        <f>SUM(B86:B87)</f>
        <v>15448600</v>
      </c>
      <c r="C85" s="18">
        <f>SUM(C86:C87)</f>
        <v>4034426.1</v>
      </c>
      <c r="D85" s="18">
        <f>SUM(D86:D87)</f>
        <v>2908805.83</v>
      </c>
      <c r="E85" s="18">
        <f>SUM(E86:E87)</f>
        <v>2908805.83</v>
      </c>
    </row>
    <row r="86" customFormat="1" ht="12.95" customHeight="1" spans="1:5">
      <c r="A86" s="10" t="s">
        <v>393</v>
      </c>
      <c r="B86" s="79">
        <v>1059000</v>
      </c>
      <c r="C86" s="79">
        <v>562575.23</v>
      </c>
      <c r="D86" s="79">
        <v>406681.35</v>
      </c>
      <c r="E86" s="79">
        <v>406681.35</v>
      </c>
    </row>
    <row r="87" customFormat="1" ht="12.95" customHeight="1" spans="1:5">
      <c r="A87" s="10" t="s">
        <v>394</v>
      </c>
      <c r="B87" s="79">
        <v>14389600</v>
      </c>
      <c r="C87" s="50">
        <v>3471850.87</v>
      </c>
      <c r="D87" s="50">
        <v>2502124.48</v>
      </c>
      <c r="E87" s="50">
        <v>2502124.48</v>
      </c>
    </row>
    <row r="88" customFormat="1" ht="27.75" customHeight="1" spans="1:5">
      <c r="A88" s="10" t="s">
        <v>410</v>
      </c>
      <c r="B88" s="18">
        <f>B82+B85</f>
        <v>703898600</v>
      </c>
      <c r="C88" s="18">
        <f>C82+C85</f>
        <v>526165962.7</v>
      </c>
      <c r="D88" s="18">
        <f>D82+D85</f>
        <v>440135995.63</v>
      </c>
      <c r="E88" s="18">
        <f>E82+E85</f>
        <v>440135995.63</v>
      </c>
    </row>
    <row r="89" customFormat="1" ht="31.5" customHeight="1" spans="1:5">
      <c r="A89" s="10" t="s">
        <v>411</v>
      </c>
      <c r="B89" s="18">
        <f>B78-B88</f>
        <v>-348940441</v>
      </c>
      <c r="C89" s="18">
        <f>C78-C88</f>
        <v>-318048986.12</v>
      </c>
      <c r="D89" s="18">
        <f>C78-D88</f>
        <v>-232019019.05</v>
      </c>
      <c r="E89" s="18">
        <f>C78-E88</f>
        <v>-232019019.05</v>
      </c>
    </row>
    <row r="90" customFormat="1" customHeight="1" spans="1:5">
      <c r="A90" s="9" t="s">
        <v>412</v>
      </c>
      <c r="B90" s="6"/>
      <c r="C90" s="103" t="s">
        <v>413</v>
      </c>
      <c r="D90" s="104"/>
      <c r="E90" s="5"/>
    </row>
    <row r="91" customFormat="1" ht="25.5" customHeight="1" spans="1:5">
      <c r="A91" s="9"/>
      <c r="B91" s="9"/>
      <c r="C91" s="92"/>
      <c r="D91" s="93"/>
      <c r="E91" s="5"/>
    </row>
    <row r="92" customFormat="1" ht="25.5" customHeight="1" spans="1:7">
      <c r="A92" s="77" t="s">
        <v>412</v>
      </c>
      <c r="B92" s="77"/>
      <c r="C92" s="94">
        <f>SUM(C93:C94)</f>
        <v>247872523.44</v>
      </c>
      <c r="D92" s="94"/>
      <c r="E92" s="5"/>
      <c r="G92" s="28"/>
    </row>
    <row r="93" customFormat="1" ht="15" customHeight="1" spans="1:5">
      <c r="A93" s="77" t="s">
        <v>414</v>
      </c>
      <c r="B93" s="77"/>
      <c r="C93" s="105">
        <v>247872523.44</v>
      </c>
      <c r="D93" s="106"/>
      <c r="E93" s="80"/>
    </row>
    <row r="94" customFormat="1" ht="15.75" customHeight="1" spans="1:5">
      <c r="A94" s="77" t="s">
        <v>415</v>
      </c>
      <c r="B94" s="77"/>
      <c r="C94" s="107">
        <v>0</v>
      </c>
      <c r="D94" s="107"/>
      <c r="E94" s="5"/>
    </row>
    <row r="95" customFormat="1" ht="8.25" customHeight="1" spans="1:5">
      <c r="A95" s="5"/>
      <c r="B95" s="5"/>
      <c r="C95" s="5"/>
      <c r="D95" s="5"/>
      <c r="E95" s="5"/>
    </row>
    <row r="96" customFormat="1" ht="18" customHeight="1" spans="1:5">
      <c r="A96" s="9" t="s">
        <v>416</v>
      </c>
      <c r="B96" s="9"/>
      <c r="C96" s="90" t="s">
        <v>401</v>
      </c>
      <c r="D96" s="91"/>
      <c r="E96" s="5"/>
    </row>
    <row r="97" customFormat="1" ht="13.5" customHeight="1" spans="1:5">
      <c r="A97" s="9"/>
      <c r="B97" s="9"/>
      <c r="C97" s="92"/>
      <c r="D97" s="93"/>
      <c r="E97" s="5"/>
    </row>
    <row r="98" customFormat="1" ht="15" customHeight="1" spans="1:5">
      <c r="A98" s="77" t="s">
        <v>416</v>
      </c>
      <c r="B98" s="77"/>
      <c r="C98" s="94">
        <f>SUM(C99:C101)</f>
        <v>23189158.84</v>
      </c>
      <c r="D98" s="94"/>
      <c r="E98" s="5"/>
    </row>
    <row r="99" customFormat="1" ht="12.95" customHeight="1" spans="1:7">
      <c r="A99" s="78" t="s">
        <v>402</v>
      </c>
      <c r="B99" s="95"/>
      <c r="C99" s="87">
        <v>18769163.32</v>
      </c>
      <c r="D99" s="87"/>
      <c r="E99" s="80"/>
      <c r="G99" s="28"/>
    </row>
    <row r="100" customFormat="1" ht="12.95" customHeight="1" spans="1:7">
      <c r="A100" s="78" t="s">
        <v>403</v>
      </c>
      <c r="B100" s="95"/>
      <c r="C100" s="87">
        <v>2012760.9</v>
      </c>
      <c r="D100" s="87"/>
      <c r="E100" s="80"/>
      <c r="G100" s="28"/>
    </row>
    <row r="101" customFormat="1" ht="12.95" customHeight="1" spans="1:7">
      <c r="A101" s="78" t="s">
        <v>404</v>
      </c>
      <c r="B101" s="95"/>
      <c r="C101" s="87">
        <v>2407234.62</v>
      </c>
      <c r="D101" s="87"/>
      <c r="E101" s="80"/>
      <c r="G101" s="28"/>
    </row>
    <row r="102" customFormat="1" ht="6.75" customHeight="1" spans="1:5">
      <c r="A102" s="5"/>
      <c r="B102" s="5"/>
      <c r="C102" s="5"/>
      <c r="D102" s="5"/>
      <c r="E102" s="5"/>
    </row>
    <row r="103" customFormat="1" customHeight="1" spans="1:5">
      <c r="A103" s="9" t="s">
        <v>417</v>
      </c>
      <c r="B103" s="9"/>
      <c r="C103" s="9" t="s">
        <v>362</v>
      </c>
      <c r="D103" s="9"/>
      <c r="E103" s="108"/>
    </row>
    <row r="104" customFormat="1" ht="43.5" customHeight="1" spans="1:5">
      <c r="A104" s="9"/>
      <c r="B104" s="9"/>
      <c r="C104" s="9" t="s">
        <v>363</v>
      </c>
      <c r="D104" s="9" t="s">
        <v>418</v>
      </c>
      <c r="E104" s="109"/>
    </row>
    <row r="105" customFormat="1" ht="15" customHeight="1" spans="1:5">
      <c r="A105" s="77" t="s">
        <v>417</v>
      </c>
      <c r="B105" s="77"/>
      <c r="C105" s="8"/>
      <c r="D105" s="8"/>
      <c r="E105" s="5"/>
    </row>
    <row r="106" customFormat="1" ht="15" customHeight="1" spans="1:5">
      <c r="A106" s="77" t="s">
        <v>419</v>
      </c>
      <c r="B106" s="77"/>
      <c r="C106" s="18">
        <v>25000000</v>
      </c>
      <c r="D106" s="18">
        <v>23581168</v>
      </c>
      <c r="E106" s="80"/>
    </row>
    <row r="107" customFormat="1" ht="21.75" customHeight="1" spans="1:5">
      <c r="A107" s="77" t="s">
        <v>420</v>
      </c>
      <c r="B107" s="77"/>
      <c r="C107" s="18">
        <f>C106</f>
        <v>25000000</v>
      </c>
      <c r="D107" s="18">
        <f>D106</f>
        <v>23581168</v>
      </c>
      <c r="E107" s="110"/>
    </row>
    <row r="108" customFormat="1" ht="6.75" customHeight="1" spans="1:5">
      <c r="A108" s="5"/>
      <c r="B108" s="5"/>
      <c r="C108" s="5"/>
      <c r="D108" s="5"/>
      <c r="E108" s="5"/>
    </row>
    <row r="109" customFormat="1" ht="15" spans="1:5">
      <c r="A109" s="9" t="s">
        <v>421</v>
      </c>
      <c r="B109" s="101" t="s">
        <v>382</v>
      </c>
      <c r="C109" s="102"/>
      <c r="D109" s="102"/>
      <c r="E109" s="102"/>
    </row>
    <row r="110" customFormat="1" ht="42.75" customHeight="1" spans="1:5">
      <c r="A110" s="8"/>
      <c r="B110" s="9" t="s">
        <v>384</v>
      </c>
      <c r="C110" s="9" t="s">
        <v>422</v>
      </c>
      <c r="D110" s="9" t="s">
        <v>423</v>
      </c>
      <c r="E110" s="9" t="s">
        <v>424</v>
      </c>
    </row>
    <row r="111" customFormat="1" ht="17.1" customHeight="1" spans="1:5">
      <c r="A111" s="10" t="s">
        <v>421</v>
      </c>
      <c r="B111" s="8"/>
      <c r="C111" s="8"/>
      <c r="D111" s="8"/>
      <c r="E111" s="8"/>
    </row>
    <row r="112" customFormat="1" ht="15" customHeight="1" spans="1:5">
      <c r="A112" s="10" t="s">
        <v>425</v>
      </c>
      <c r="B112" s="18">
        <f>SUM(B113:B114)</f>
        <v>31182950</v>
      </c>
      <c r="C112" s="18">
        <f>SUM(C113:C114)</f>
        <v>27413615.61</v>
      </c>
      <c r="D112" s="18">
        <f>SUM(D113:D114)</f>
        <v>13763989.49</v>
      </c>
      <c r="E112" s="18">
        <f>SUM(E113:E114)</f>
        <v>13434845.48</v>
      </c>
    </row>
    <row r="113" customFormat="1" ht="12.95" customHeight="1" spans="1:5">
      <c r="A113" s="10" t="s">
        <v>426</v>
      </c>
      <c r="B113" s="79">
        <v>8430000</v>
      </c>
      <c r="C113" s="50">
        <v>8089000</v>
      </c>
      <c r="D113" s="50">
        <v>5195379.8</v>
      </c>
      <c r="E113" s="50">
        <v>5129502.7</v>
      </c>
    </row>
    <row r="114" customFormat="1" ht="12.95" customHeight="1" spans="1:5">
      <c r="A114" s="10" t="s">
        <v>427</v>
      </c>
      <c r="B114" s="79">
        <v>22752950</v>
      </c>
      <c r="C114" s="50">
        <v>19324615.61</v>
      </c>
      <c r="D114" s="50">
        <v>8568609.69</v>
      </c>
      <c r="E114" s="50">
        <v>8305342.78</v>
      </c>
    </row>
    <row r="115" customFormat="1" ht="15" customHeight="1" spans="1:5">
      <c r="A115" s="10" t="s">
        <v>428</v>
      </c>
      <c r="B115" s="79">
        <v>119950</v>
      </c>
      <c r="C115" s="79">
        <v>119910.82</v>
      </c>
      <c r="D115" s="50">
        <v>95180.76</v>
      </c>
      <c r="E115" s="50">
        <v>95180.76</v>
      </c>
    </row>
    <row r="116" customFormat="1" ht="30.75" customHeight="1" spans="1:5">
      <c r="A116" s="10" t="s">
        <v>429</v>
      </c>
      <c r="B116" s="18">
        <f>B112+B115</f>
        <v>31302900</v>
      </c>
      <c r="C116" s="18">
        <f>C112+C115</f>
        <v>27533526.43</v>
      </c>
      <c r="D116" s="18">
        <f>D112+D115</f>
        <v>13859170.25</v>
      </c>
      <c r="E116" s="18">
        <f>E112+E115</f>
        <v>13530026.24</v>
      </c>
    </row>
    <row r="117" customFormat="1" ht="27.75" customHeight="1" spans="1:5">
      <c r="A117" s="10" t="s">
        <v>430</v>
      </c>
      <c r="B117" s="18">
        <f>C107-B116</f>
        <v>-6302900</v>
      </c>
      <c r="C117" s="18">
        <f>D107-C116</f>
        <v>-3952358.43</v>
      </c>
      <c r="D117" s="18">
        <f>D107-D116</f>
        <v>9721997.75</v>
      </c>
      <c r="E117" s="18">
        <f>D107-E116</f>
        <v>10051141.76</v>
      </c>
    </row>
    <row r="118" customFormat="1" ht="4.5" customHeight="1" spans="1:5">
      <c r="A118" s="10"/>
      <c r="B118" s="11"/>
      <c r="C118" s="111"/>
      <c r="D118" s="112"/>
      <c r="E118" s="110"/>
    </row>
    <row r="119" customFormat="1" ht="27.75" customHeight="1" spans="1:5">
      <c r="A119" s="9" t="s">
        <v>431</v>
      </c>
      <c r="B119" s="9"/>
      <c r="C119" s="90" t="s">
        <v>401</v>
      </c>
      <c r="D119" s="91"/>
      <c r="E119" s="110"/>
    </row>
    <row r="120" customFormat="1" ht="27.75" customHeight="1" spans="1:5">
      <c r="A120" s="9"/>
      <c r="B120" s="9"/>
      <c r="C120" s="92"/>
      <c r="D120" s="93"/>
      <c r="E120" s="110"/>
    </row>
    <row r="121" customFormat="1" ht="27.75" customHeight="1" spans="1:5">
      <c r="A121" s="77" t="s">
        <v>432</v>
      </c>
      <c r="B121" s="77"/>
      <c r="C121" s="94">
        <f>SUM(C122:C124)</f>
        <v>59323919.63</v>
      </c>
      <c r="D121" s="94"/>
      <c r="E121" s="110"/>
    </row>
    <row r="122" customFormat="1" customHeight="1" spans="1:5">
      <c r="A122" s="78" t="s">
        <v>402</v>
      </c>
      <c r="B122" s="95"/>
      <c r="C122" s="87">
        <v>47035620.09</v>
      </c>
      <c r="D122" s="87"/>
      <c r="E122" s="110"/>
    </row>
    <row r="123" customFormat="1" ht="15" spans="1:5">
      <c r="A123" s="78" t="s">
        <v>403</v>
      </c>
      <c r="B123" s="95"/>
      <c r="C123" s="87">
        <v>0</v>
      </c>
      <c r="D123" s="87"/>
      <c r="E123" s="80"/>
    </row>
    <row r="124" customFormat="1" ht="15" spans="1:4">
      <c r="A124" s="78" t="s">
        <v>404</v>
      </c>
      <c r="B124" s="95"/>
      <c r="C124" s="87">
        <v>12288299.54</v>
      </c>
      <c r="D124" s="87"/>
    </row>
    <row r="125" customFormat="1" ht="15" spans="1:4">
      <c r="A125" s="113"/>
      <c r="B125" s="113"/>
      <c r="C125" s="114"/>
      <c r="D125" s="114"/>
    </row>
    <row r="126" customFormat="1" ht="15.75" spans="1:5">
      <c r="A126" s="31"/>
      <c r="B126" s="31"/>
      <c r="C126" s="31"/>
      <c r="D126" s="31"/>
      <c r="E126" s="31"/>
    </row>
    <row r="127" customFormat="1" ht="15.75" spans="1:5">
      <c r="A127" s="31"/>
      <c r="B127" s="31"/>
      <c r="C127" s="31"/>
      <c r="D127" s="31"/>
      <c r="E127" s="31"/>
    </row>
    <row r="128" customFormat="1" ht="15.75" spans="1:5">
      <c r="A128" s="31" t="s">
        <v>85</v>
      </c>
      <c r="B128" s="31" t="s">
        <v>433</v>
      </c>
      <c r="C128" s="31"/>
      <c r="D128" s="31" t="s">
        <v>434</v>
      </c>
      <c r="E128" s="31"/>
    </row>
    <row r="129" customFormat="1" ht="15.75" spans="1:5">
      <c r="A129" s="31" t="s">
        <v>87</v>
      </c>
      <c r="B129" s="31" t="s">
        <v>435</v>
      </c>
      <c r="C129" s="31"/>
      <c r="D129" s="31" t="s">
        <v>436</v>
      </c>
      <c r="E129" s="31"/>
    </row>
    <row r="130" customFormat="1" ht="15.75" spans="1:5">
      <c r="A130" s="32"/>
      <c r="B130" s="32"/>
      <c r="C130" s="32"/>
      <c r="D130" s="32"/>
      <c r="E130" s="32"/>
    </row>
    <row r="134" ht="15.75" spans="1:2">
      <c r="A134" s="31"/>
      <c r="B134" s="31"/>
    </row>
  </sheetData>
  <mergeCells count="90">
    <mergeCell ref="A1:E1"/>
    <mergeCell ref="A2:E2"/>
    <mergeCell ref="D3:E3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B29:E29"/>
    <mergeCell ref="A43:B43"/>
    <mergeCell ref="C43:D43"/>
    <mergeCell ref="A44:B44"/>
    <mergeCell ref="C44:D44"/>
    <mergeCell ref="A49:B49"/>
    <mergeCell ref="C49:D49"/>
    <mergeCell ref="A50:B50"/>
    <mergeCell ref="C50:D50"/>
    <mergeCell ref="A51:B51"/>
    <mergeCell ref="C51:D51"/>
    <mergeCell ref="C52:D52"/>
    <mergeCell ref="A53:B53"/>
    <mergeCell ref="B54:C54"/>
    <mergeCell ref="B79:E79"/>
    <mergeCell ref="A92:B92"/>
    <mergeCell ref="C92:D92"/>
    <mergeCell ref="A93:B93"/>
    <mergeCell ref="C93:D93"/>
    <mergeCell ref="A94:B94"/>
    <mergeCell ref="C94:D94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C103:D103"/>
    <mergeCell ref="A105:B105"/>
    <mergeCell ref="A106:B106"/>
    <mergeCell ref="A107:B107"/>
    <mergeCell ref="B109:E109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B127:C127"/>
    <mergeCell ref="B128:C128"/>
    <mergeCell ref="D128:E128"/>
    <mergeCell ref="B129:C129"/>
    <mergeCell ref="D129:E129"/>
    <mergeCell ref="A134:B134"/>
    <mergeCell ref="A54:A55"/>
    <mergeCell ref="A79:A80"/>
    <mergeCell ref="A109:A110"/>
    <mergeCell ref="A3:C4"/>
    <mergeCell ref="A41:B42"/>
    <mergeCell ref="C41:D42"/>
    <mergeCell ref="A103:B104"/>
    <mergeCell ref="A47:B48"/>
    <mergeCell ref="C47:D48"/>
    <mergeCell ref="A90:B91"/>
    <mergeCell ref="C90:D91"/>
    <mergeCell ref="A96:B97"/>
    <mergeCell ref="C96:D97"/>
    <mergeCell ref="A119:B120"/>
    <mergeCell ref="C119:D120"/>
  </mergeCells>
  <pageMargins left="0.554861111111111" right="0.554861111111111" top="0.60625" bottom="0.60625" header="0.5" footer="0.5"/>
  <pageSetup paperSize="9" scale="8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opLeftCell="B7" workbookViewId="0">
      <selection activeCell="O15" sqref="O15"/>
    </sheetView>
  </sheetViews>
  <sheetFormatPr defaultColWidth="9" defaultRowHeight="15"/>
  <cols>
    <col min="1" max="1" width="45.2857142857143" customWidth="1"/>
    <col min="2" max="6" width="14.7142857142857" style="5" customWidth="1"/>
    <col min="7" max="7" width="15.7142857142857" style="5" customWidth="1"/>
    <col min="8" max="8" width="16.4285714285714" style="5" customWidth="1"/>
    <col min="9" max="9" width="15.5714285714286" style="5" customWidth="1"/>
    <col min="10" max="10" width="16.5714285714286" style="5" customWidth="1"/>
    <col min="11" max="11" width="15.2857142857143" style="5" customWidth="1"/>
    <col min="12" max="12" width="14.4285714285714" style="5" customWidth="1"/>
    <col min="13" max="13" width="16.7142857142857" style="5" customWidth="1"/>
  </cols>
  <sheetData>
    <row r="1" ht="27" customHeight="1" spans="1:13">
      <c r="A1" s="47" t="s">
        <v>437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ht="29.25" customHeight="1" spans="1:13">
      <c r="A2" s="48" t="s">
        <v>438</v>
      </c>
      <c r="B2" s="9" t="s">
        <v>439</v>
      </c>
      <c r="C2" s="9"/>
      <c r="D2" s="9"/>
      <c r="E2" s="9"/>
      <c r="F2" s="9"/>
      <c r="G2" s="9" t="s">
        <v>440</v>
      </c>
      <c r="H2" s="9"/>
      <c r="I2" s="9"/>
      <c r="J2" s="9"/>
      <c r="K2" s="9"/>
      <c r="L2" s="9"/>
      <c r="M2" s="9" t="s">
        <v>441</v>
      </c>
    </row>
    <row r="3" ht="21.75" customHeight="1" spans="1:13">
      <c r="A3" s="48"/>
      <c r="B3" s="9" t="s">
        <v>442</v>
      </c>
      <c r="C3" s="9"/>
      <c r="D3" s="9" t="s">
        <v>443</v>
      </c>
      <c r="E3" s="9" t="s">
        <v>444</v>
      </c>
      <c r="F3" s="9" t="s">
        <v>445</v>
      </c>
      <c r="G3" s="9" t="s">
        <v>442</v>
      </c>
      <c r="H3" s="9"/>
      <c r="I3" s="9" t="s">
        <v>446</v>
      </c>
      <c r="J3" s="9" t="s">
        <v>447</v>
      </c>
      <c r="K3" s="9" t="s">
        <v>448</v>
      </c>
      <c r="L3" s="9" t="s">
        <v>449</v>
      </c>
      <c r="M3" s="8"/>
    </row>
    <row r="4" ht="55.5" customHeight="1" spans="1:13">
      <c r="A4" s="48"/>
      <c r="B4" s="9" t="s">
        <v>450</v>
      </c>
      <c r="C4" s="9" t="s">
        <v>451</v>
      </c>
      <c r="D4" s="8"/>
      <c r="E4" s="8"/>
      <c r="F4" s="8"/>
      <c r="G4" s="9" t="s">
        <v>452</v>
      </c>
      <c r="H4" s="9" t="s">
        <v>453</v>
      </c>
      <c r="I4" s="8"/>
      <c r="J4" s="8"/>
      <c r="K4" s="8"/>
      <c r="L4" s="8"/>
      <c r="M4" s="8"/>
    </row>
    <row r="5" spans="1:13">
      <c r="A5" s="9" t="s">
        <v>454</v>
      </c>
      <c r="B5" s="49">
        <f t="shared" ref="B5:K5" si="0">B6+B7</f>
        <v>84510.91</v>
      </c>
      <c r="C5" s="49">
        <f t="shared" si="0"/>
        <v>82828979.31</v>
      </c>
      <c r="D5" s="49">
        <f t="shared" si="0"/>
        <v>81619985.29</v>
      </c>
      <c r="E5" s="49">
        <f t="shared" si="0"/>
        <v>844403.92</v>
      </c>
      <c r="F5" s="49">
        <f>B5+C5-D5-E5</f>
        <v>449101.009999992</v>
      </c>
      <c r="G5" s="49">
        <f t="shared" si="0"/>
        <v>2536530</v>
      </c>
      <c r="H5" s="49">
        <f t="shared" si="0"/>
        <v>102021225.6</v>
      </c>
      <c r="I5" s="61">
        <f t="shared" si="0"/>
        <v>89420167.45</v>
      </c>
      <c r="J5" s="49">
        <f t="shared" si="0"/>
        <v>88974911.83</v>
      </c>
      <c r="K5" s="62">
        <f t="shared" si="0"/>
        <v>9979223.25</v>
      </c>
      <c r="L5" s="49">
        <f>G5+H5-J5-K5</f>
        <v>5603620.52</v>
      </c>
      <c r="M5" s="49">
        <f>F5+L5</f>
        <v>6052721.52999999</v>
      </c>
    </row>
    <row r="6" spans="1:13">
      <c r="A6" s="10" t="s">
        <v>455</v>
      </c>
      <c r="B6" s="50">
        <v>68132.1</v>
      </c>
      <c r="C6" s="50">
        <v>82359621.21</v>
      </c>
      <c r="D6" s="28">
        <v>81150627.19</v>
      </c>
      <c r="E6" s="28">
        <v>844403.92</v>
      </c>
      <c r="F6" s="49">
        <f>B6+C6-D6-E6</f>
        <v>432722.19999999</v>
      </c>
      <c r="G6" s="50">
        <v>176449.58</v>
      </c>
      <c r="H6" s="50">
        <v>92174836.55</v>
      </c>
      <c r="I6" s="28">
        <v>80950637.54</v>
      </c>
      <c r="J6" s="63">
        <v>80927519.31</v>
      </c>
      <c r="K6" s="28">
        <v>9952110.88</v>
      </c>
      <c r="L6" s="49">
        <f>G6+H6-J6-K6</f>
        <v>1471655.93999999</v>
      </c>
      <c r="M6" s="49">
        <f>F6+L6</f>
        <v>1904378.13999998</v>
      </c>
    </row>
    <row r="7" spans="1:13">
      <c r="A7" s="10" t="s">
        <v>456</v>
      </c>
      <c r="B7" s="49">
        <f t="shared" ref="B7:M7" si="1">B8</f>
        <v>16378.81</v>
      </c>
      <c r="C7" s="49">
        <f t="shared" si="1"/>
        <v>469358.1</v>
      </c>
      <c r="D7" s="49">
        <f t="shared" si="1"/>
        <v>469358.1</v>
      </c>
      <c r="E7" s="49">
        <f t="shared" si="1"/>
        <v>0</v>
      </c>
      <c r="F7" s="49">
        <f t="shared" si="1"/>
        <v>16378.81</v>
      </c>
      <c r="G7" s="49">
        <f t="shared" si="1"/>
        <v>2360080.42</v>
      </c>
      <c r="H7" s="49">
        <f t="shared" si="1"/>
        <v>9846389.05</v>
      </c>
      <c r="I7" s="61">
        <f t="shared" si="1"/>
        <v>8469529.91</v>
      </c>
      <c r="J7" s="49">
        <f t="shared" si="1"/>
        <v>8047392.52</v>
      </c>
      <c r="K7" s="62">
        <f t="shared" si="1"/>
        <v>27112.37</v>
      </c>
      <c r="L7" s="49">
        <f t="shared" si="1"/>
        <v>4131964.58</v>
      </c>
      <c r="M7" s="49">
        <f t="shared" si="1"/>
        <v>4148343.39</v>
      </c>
    </row>
    <row r="8" spans="1:13">
      <c r="A8" s="10" t="s">
        <v>457</v>
      </c>
      <c r="B8" s="50">
        <v>16378.81</v>
      </c>
      <c r="C8" s="50">
        <v>469358.1</v>
      </c>
      <c r="D8" s="50">
        <v>469358.1</v>
      </c>
      <c r="E8" s="49">
        <v>0</v>
      </c>
      <c r="F8" s="49">
        <f>B8+C8-D8-E8</f>
        <v>16378.81</v>
      </c>
      <c r="G8" s="50">
        <v>2360080.42</v>
      </c>
      <c r="H8" s="50">
        <v>9846389.05</v>
      </c>
      <c r="I8" s="28">
        <v>8469529.91</v>
      </c>
      <c r="J8" s="63">
        <v>8047392.52</v>
      </c>
      <c r="K8" s="28">
        <v>27112.37</v>
      </c>
      <c r="L8" s="49">
        <f>G8+H8-J8-K8</f>
        <v>4131964.58</v>
      </c>
      <c r="M8" s="49">
        <f>F8+L8</f>
        <v>4148343.39</v>
      </c>
    </row>
    <row r="9" spans="1:13">
      <c r="A9" s="10" t="s">
        <v>458</v>
      </c>
      <c r="B9" s="49">
        <f>B16</f>
        <v>0</v>
      </c>
      <c r="C9" s="49">
        <f>C16</f>
        <v>30556282.77</v>
      </c>
      <c r="D9" s="28">
        <v>30552096.39</v>
      </c>
      <c r="E9" s="49">
        <v>0</v>
      </c>
      <c r="F9" s="49">
        <f>B9+C9-D9-E9</f>
        <v>4186.37999999896</v>
      </c>
      <c r="G9" s="49">
        <v>0</v>
      </c>
      <c r="H9" s="49">
        <f>H16</f>
        <v>1590384.59</v>
      </c>
      <c r="I9" s="61">
        <f>I16</f>
        <v>1567349.65</v>
      </c>
      <c r="J9" s="49">
        <f>J16</f>
        <v>1567349.65</v>
      </c>
      <c r="K9" s="62">
        <f>K16</f>
        <v>23034.94</v>
      </c>
      <c r="L9" s="49">
        <f>G9+H9-J9-K9</f>
        <v>-5.45696821063757e-11</v>
      </c>
      <c r="M9" s="49">
        <f>F9+L9</f>
        <v>4186.3799999989</v>
      </c>
    </row>
    <row r="10" spans="1:13">
      <c r="A10" s="10" t="s">
        <v>459</v>
      </c>
      <c r="B10" s="49">
        <f t="shared" ref="B10:L10" si="2">B5+B9</f>
        <v>84510.91</v>
      </c>
      <c r="C10" s="49">
        <f t="shared" si="2"/>
        <v>113385262.08</v>
      </c>
      <c r="D10" s="49">
        <f t="shared" si="2"/>
        <v>112172081.68</v>
      </c>
      <c r="E10" s="49">
        <f t="shared" si="2"/>
        <v>844403.92</v>
      </c>
      <c r="F10" s="49">
        <f>B10+C10-D10-E10</f>
        <v>453287.389999987</v>
      </c>
      <c r="G10" s="51">
        <f t="shared" si="2"/>
        <v>2536530</v>
      </c>
      <c r="H10" s="51">
        <f t="shared" si="2"/>
        <v>103611610.19</v>
      </c>
      <c r="I10" s="64">
        <f t="shared" si="2"/>
        <v>90987517.1</v>
      </c>
      <c r="J10" s="51">
        <f t="shared" si="2"/>
        <v>90542261.48</v>
      </c>
      <c r="K10" s="65">
        <f t="shared" si="2"/>
        <v>10002258.19</v>
      </c>
      <c r="L10" s="51">
        <f t="shared" si="2"/>
        <v>5603620.52</v>
      </c>
      <c r="M10" s="51">
        <f>F10+L10</f>
        <v>6056907.90999998</v>
      </c>
    </row>
    <row r="11" spans="1:13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66"/>
      <c r="M11" s="67"/>
    </row>
    <row r="12" spans="1:13">
      <c r="A12" s="52"/>
      <c r="D12" s="54"/>
      <c r="E12" s="55"/>
      <c r="M12" s="68"/>
    </row>
    <row r="13" spans="1:13">
      <c r="A13" s="9" t="s">
        <v>438</v>
      </c>
      <c r="B13" s="9" t="s">
        <v>460</v>
      </c>
      <c r="C13" s="9"/>
      <c r="D13" s="9"/>
      <c r="E13" s="9"/>
      <c r="F13" s="9"/>
      <c r="G13" s="9" t="s">
        <v>461</v>
      </c>
      <c r="H13" s="9"/>
      <c r="I13" s="9"/>
      <c r="J13" s="9"/>
      <c r="K13" s="9"/>
      <c r="L13" s="9"/>
      <c r="M13" s="9" t="s">
        <v>441</v>
      </c>
    </row>
    <row r="14" spans="1:13">
      <c r="A14" s="9"/>
      <c r="B14" s="9" t="s">
        <v>442</v>
      </c>
      <c r="C14" s="9"/>
      <c r="D14" s="9" t="s">
        <v>443</v>
      </c>
      <c r="E14" s="9" t="s">
        <v>444</v>
      </c>
      <c r="F14" s="9" t="s">
        <v>445</v>
      </c>
      <c r="G14" s="9" t="s">
        <v>442</v>
      </c>
      <c r="H14" s="9"/>
      <c r="I14" s="9" t="s">
        <v>446</v>
      </c>
      <c r="J14" s="9" t="s">
        <v>447</v>
      </c>
      <c r="K14" s="9" t="s">
        <v>448</v>
      </c>
      <c r="L14" s="9" t="s">
        <v>449</v>
      </c>
      <c r="M14" s="8"/>
    </row>
    <row r="15" ht="45" spans="1:13">
      <c r="A15" s="9"/>
      <c r="B15" s="9" t="s">
        <v>450</v>
      </c>
      <c r="C15" s="9" t="s">
        <v>462</v>
      </c>
      <c r="D15" s="8"/>
      <c r="E15" s="8"/>
      <c r="F15" s="8"/>
      <c r="G15" s="9" t="s">
        <v>452</v>
      </c>
      <c r="H15" s="9" t="s">
        <v>453</v>
      </c>
      <c r="I15" s="8"/>
      <c r="J15" s="8"/>
      <c r="K15" s="8"/>
      <c r="L15" s="8"/>
      <c r="M15" s="8"/>
    </row>
    <row r="16" spans="1:13">
      <c r="A16" s="9" t="s">
        <v>458</v>
      </c>
      <c r="B16" s="18">
        <f>B17+B18</f>
        <v>0</v>
      </c>
      <c r="C16" s="18">
        <f t="shared" ref="C16:M16" si="3">C17+C18</f>
        <v>30556282.77</v>
      </c>
      <c r="D16" s="18">
        <f t="shared" si="3"/>
        <v>30552096.39</v>
      </c>
      <c r="E16" s="18">
        <f t="shared" si="3"/>
        <v>0</v>
      </c>
      <c r="F16" s="18">
        <f t="shared" si="3"/>
        <v>4186.37999999896</v>
      </c>
      <c r="G16" s="18">
        <f t="shared" si="3"/>
        <v>0</v>
      </c>
      <c r="H16" s="18">
        <f t="shared" si="3"/>
        <v>1590384.59</v>
      </c>
      <c r="I16" s="18">
        <f t="shared" si="3"/>
        <v>1567349.65</v>
      </c>
      <c r="J16" s="18">
        <f t="shared" si="3"/>
        <v>1567349.65</v>
      </c>
      <c r="K16" s="18">
        <f t="shared" si="3"/>
        <v>23034.94</v>
      </c>
      <c r="L16" s="18">
        <f t="shared" si="3"/>
        <v>0</v>
      </c>
      <c r="M16" s="18">
        <f t="shared" si="3"/>
        <v>4186.37999999896</v>
      </c>
    </row>
    <row r="17" spans="1:13">
      <c r="A17" s="10" t="s">
        <v>455</v>
      </c>
      <c r="B17" s="18">
        <v>0</v>
      </c>
      <c r="C17" s="50">
        <v>29553805.15</v>
      </c>
      <c r="D17" s="28">
        <v>29549618.77</v>
      </c>
      <c r="E17" s="18">
        <v>0</v>
      </c>
      <c r="F17" s="18">
        <f>B17+C17-D17-E17</f>
        <v>4186.37999999896</v>
      </c>
      <c r="G17" s="18">
        <v>0</v>
      </c>
      <c r="H17" s="50">
        <v>84947.94</v>
      </c>
      <c r="I17" s="50">
        <v>61913</v>
      </c>
      <c r="J17" s="50">
        <v>61913</v>
      </c>
      <c r="K17" s="28">
        <v>23034.94</v>
      </c>
      <c r="L17" s="18">
        <f>G17+H17-J17-K17</f>
        <v>0</v>
      </c>
      <c r="M17" s="18">
        <f>F17+L17</f>
        <v>4186.37999999896</v>
      </c>
    </row>
    <row r="18" spans="1:13">
      <c r="A18" s="10" t="s">
        <v>456</v>
      </c>
      <c r="B18" s="18">
        <f>B19</f>
        <v>0</v>
      </c>
      <c r="C18" s="18">
        <f t="shared" ref="C18:M18" si="4">C19</f>
        <v>1002477.62</v>
      </c>
      <c r="D18" s="18">
        <f t="shared" si="4"/>
        <v>1002477.62</v>
      </c>
      <c r="E18" s="18">
        <f t="shared" si="4"/>
        <v>0</v>
      </c>
      <c r="F18" s="18">
        <f t="shared" si="4"/>
        <v>0</v>
      </c>
      <c r="G18" s="18">
        <f t="shared" si="4"/>
        <v>0</v>
      </c>
      <c r="H18" s="18">
        <f t="shared" si="4"/>
        <v>1505436.65</v>
      </c>
      <c r="I18" s="18">
        <f t="shared" si="4"/>
        <v>1505436.65</v>
      </c>
      <c r="J18" s="18">
        <f t="shared" si="4"/>
        <v>1505436.65</v>
      </c>
      <c r="K18" s="18">
        <f t="shared" si="4"/>
        <v>0</v>
      </c>
      <c r="L18" s="18">
        <f t="shared" si="4"/>
        <v>0</v>
      </c>
      <c r="M18" s="18">
        <f t="shared" si="4"/>
        <v>0</v>
      </c>
    </row>
    <row r="19" spans="1:13">
      <c r="A19" s="10" t="s">
        <v>457</v>
      </c>
      <c r="B19" s="18">
        <v>0</v>
      </c>
      <c r="C19" s="50">
        <v>1002477.62</v>
      </c>
      <c r="D19" s="50">
        <v>1002477.62</v>
      </c>
      <c r="E19" s="18">
        <v>0</v>
      </c>
      <c r="F19" s="18">
        <f>B19+C19-D19-E19</f>
        <v>0</v>
      </c>
      <c r="G19" s="18">
        <v>0</v>
      </c>
      <c r="H19" s="50">
        <v>1505436.65</v>
      </c>
      <c r="I19" s="50">
        <v>1505436.65</v>
      </c>
      <c r="J19" s="50">
        <v>1505436.65</v>
      </c>
      <c r="K19" s="18">
        <v>0</v>
      </c>
      <c r="L19" s="18">
        <f>G19+H19-J19-K19</f>
        <v>0</v>
      </c>
      <c r="M19" s="18">
        <f>F19+L19</f>
        <v>0</v>
      </c>
    </row>
    <row r="21" spans="2:8">
      <c r="B21" s="56"/>
      <c r="C21" s="28"/>
      <c r="D21" s="57"/>
      <c r="G21" s="58"/>
      <c r="H21" s="58"/>
    </row>
    <row r="22" spans="1:13">
      <c r="A22" s="34" t="s">
        <v>85</v>
      </c>
      <c r="C22" s="39" t="s">
        <v>86</v>
      </c>
      <c r="D22" s="39"/>
      <c r="E22" s="39"/>
      <c r="G22" s="39" t="s">
        <v>89</v>
      </c>
      <c r="H22" s="39"/>
      <c r="I22" s="39"/>
      <c r="K22" s="39" t="s">
        <v>90</v>
      </c>
      <c r="L22" s="39"/>
      <c r="M22" s="39"/>
    </row>
    <row r="23" s="42" customFormat="1" ht="12.75" spans="1:14">
      <c r="A23" s="40" t="s">
        <v>87</v>
      </c>
      <c r="C23" s="41" t="s">
        <v>88</v>
      </c>
      <c r="D23" s="41"/>
      <c r="E23" s="41"/>
      <c r="G23" s="41" t="s">
        <v>91</v>
      </c>
      <c r="H23" s="41"/>
      <c r="I23" s="41"/>
      <c r="J23" s="69"/>
      <c r="K23" s="45" t="s">
        <v>463</v>
      </c>
      <c r="L23" s="45"/>
      <c r="M23" s="45"/>
      <c r="N23"/>
    </row>
    <row r="24" s="42" customFormat="1" ht="12.75" spans="1:14">
      <c r="A24"/>
      <c r="K24" s="41" t="s">
        <v>464</v>
      </c>
      <c r="L24" s="41"/>
      <c r="M24" s="41"/>
      <c r="N24"/>
    </row>
    <row r="25" spans="4:5">
      <c r="D25" s="28"/>
      <c r="E25" s="28"/>
    </row>
    <row r="26" spans="3:9">
      <c r="C26" s="28"/>
      <c r="D26" s="28"/>
      <c r="E26" s="59"/>
      <c r="F26" s="56"/>
      <c r="G26" s="56"/>
      <c r="H26" s="28"/>
      <c r="I26" s="57"/>
    </row>
    <row r="27" spans="3:12">
      <c r="C27" s="55"/>
      <c r="D27" s="55"/>
      <c r="E27" s="57"/>
      <c r="F27" s="28"/>
      <c r="H27" s="55"/>
      <c r="I27" s="57"/>
      <c r="L27" s="28"/>
    </row>
    <row r="28" spans="3:13">
      <c r="C28" s="57"/>
      <c r="E28" s="28"/>
      <c r="F28" s="28"/>
      <c r="G28" s="55"/>
      <c r="I28" s="57"/>
      <c r="L28" s="28"/>
      <c r="M28" s="28"/>
    </row>
    <row r="29" spans="2:13">
      <c r="B29" s="57"/>
      <c r="C29" s="59"/>
      <c r="D29" s="59"/>
      <c r="E29" s="59"/>
      <c r="F29" s="60"/>
      <c r="G29" s="59"/>
      <c r="H29" s="60"/>
      <c r="I29" s="59"/>
      <c r="J29" s="59"/>
      <c r="K29" s="59"/>
      <c r="L29" s="59"/>
      <c r="M29" s="28"/>
    </row>
    <row r="30" spans="4:12">
      <c r="D30" s="28"/>
      <c r="E30" s="28"/>
      <c r="F30" s="28"/>
      <c r="I30" s="28"/>
      <c r="J30" s="28"/>
      <c r="K30" s="28"/>
      <c r="L30" s="28"/>
    </row>
    <row r="31" spans="3:6">
      <c r="C31" s="57"/>
      <c r="D31" s="57"/>
      <c r="E31" s="57"/>
      <c r="F31" s="28"/>
    </row>
    <row r="32" spans="2:8">
      <c r="B32" s="57"/>
      <c r="C32" s="57"/>
      <c r="D32" s="57"/>
      <c r="E32" s="57"/>
      <c r="F32" s="28"/>
      <c r="H32" s="55">
        <f>F27+L27</f>
        <v>0</v>
      </c>
    </row>
    <row r="34" spans="3:3">
      <c r="C34" s="57"/>
    </row>
  </sheetData>
  <mergeCells count="34">
    <mergeCell ref="A1:M1"/>
    <mergeCell ref="B2:F2"/>
    <mergeCell ref="G2:L2"/>
    <mergeCell ref="B3:C3"/>
    <mergeCell ref="G3:H3"/>
    <mergeCell ref="B13:F13"/>
    <mergeCell ref="G13:L13"/>
    <mergeCell ref="B14:C14"/>
    <mergeCell ref="G14:H14"/>
    <mergeCell ref="C22:E22"/>
    <mergeCell ref="G22:I22"/>
    <mergeCell ref="K22:M22"/>
    <mergeCell ref="C23:E23"/>
    <mergeCell ref="G23:I23"/>
    <mergeCell ref="K23:M23"/>
    <mergeCell ref="K24:M24"/>
    <mergeCell ref="A2:A4"/>
    <mergeCell ref="A13:A15"/>
    <mergeCell ref="D3:D4"/>
    <mergeCell ref="D14:D15"/>
    <mergeCell ref="E3:E4"/>
    <mergeCell ref="E14:E15"/>
    <mergeCell ref="F3:F4"/>
    <mergeCell ref="F14:F15"/>
    <mergeCell ref="I3:I4"/>
    <mergeCell ref="I14:I15"/>
    <mergeCell ref="J3:J4"/>
    <mergeCell ref="J14:J15"/>
    <mergeCell ref="K3:K4"/>
    <mergeCell ref="K14:K15"/>
    <mergeCell ref="L3:L4"/>
    <mergeCell ref="L14:L15"/>
    <mergeCell ref="M2:M4"/>
    <mergeCell ref="M13:M15"/>
  </mergeCells>
  <pageMargins left="0.31496062992126" right="0.31496062992126" top="0.590551181102362" bottom="0.590551181102362" header="0.31496062992126" footer="0.31496062992126"/>
  <pageSetup paperSize="9" scale="6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tabSelected="1" topLeftCell="A18" workbookViewId="0">
      <selection activeCell="B50" sqref="B50"/>
    </sheetView>
  </sheetViews>
  <sheetFormatPr defaultColWidth="9" defaultRowHeight="12.75"/>
  <cols>
    <col min="1" max="1" width="82.4285714285714" customWidth="1"/>
    <col min="2" max="2" width="16.7142857142857" customWidth="1"/>
    <col min="3" max="4" width="15.8571428571429" customWidth="1"/>
    <col min="5" max="5" width="16.5714285714286" customWidth="1"/>
    <col min="6" max="6" width="16.7142857142857" customWidth="1"/>
    <col min="7" max="8" width="16.1428571428571" customWidth="1"/>
    <col min="9" max="10" width="16.2857142857143" customWidth="1"/>
    <col min="11" max="11" width="15.8571428571429" customWidth="1"/>
    <col min="12" max="12" width="16.2857142857143" customWidth="1"/>
  </cols>
  <sheetData>
    <row r="1" ht="34.5" customHeight="1" spans="1:12">
      <c r="A1" s="1" t="s">
        <v>465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</row>
    <row r="2" ht="15" spans="1:12">
      <c r="A2" s="6" t="s">
        <v>466</v>
      </c>
      <c r="B2" s="6" t="s">
        <v>467</v>
      </c>
      <c r="C2" s="6"/>
      <c r="D2" s="7"/>
      <c r="E2" s="5"/>
      <c r="F2" s="5"/>
      <c r="G2" s="5"/>
      <c r="H2" s="5"/>
      <c r="I2" s="5"/>
      <c r="J2" s="5"/>
      <c r="K2" s="5"/>
      <c r="L2" s="5"/>
    </row>
    <row r="3" ht="45" spans="1:12">
      <c r="A3" s="8"/>
      <c r="B3" s="9" t="s">
        <v>468</v>
      </c>
      <c r="C3" s="9" t="s">
        <v>469</v>
      </c>
      <c r="D3" s="7"/>
      <c r="E3" s="5"/>
      <c r="F3" s="5"/>
      <c r="G3" s="5"/>
      <c r="H3" s="5"/>
      <c r="I3" s="5"/>
      <c r="J3" s="5"/>
      <c r="K3" s="5"/>
      <c r="L3" s="5"/>
    </row>
    <row r="4" ht="15" spans="1:12">
      <c r="A4" s="10" t="s">
        <v>466</v>
      </c>
      <c r="B4" s="8"/>
      <c r="C4" s="8"/>
      <c r="D4" s="7"/>
      <c r="E4" s="5"/>
      <c r="F4" s="5"/>
      <c r="G4" s="5"/>
      <c r="H4" s="5"/>
      <c r="I4" s="5"/>
      <c r="J4" s="5"/>
      <c r="K4" s="5"/>
      <c r="L4" s="5"/>
    </row>
    <row r="5" ht="15" spans="1:12">
      <c r="A5" s="10" t="s">
        <v>470</v>
      </c>
      <c r="B5" s="11">
        <f>B6</f>
        <v>0</v>
      </c>
      <c r="C5" s="11">
        <f>C6</f>
        <v>0</v>
      </c>
      <c r="D5" s="7"/>
      <c r="E5" s="5"/>
      <c r="F5" s="5"/>
      <c r="G5" s="5"/>
      <c r="H5" s="5"/>
      <c r="I5" s="5"/>
      <c r="J5" s="5"/>
      <c r="K5" s="5"/>
      <c r="L5" s="5"/>
    </row>
    <row r="6" ht="15" spans="1:12">
      <c r="A6" s="10" t="s">
        <v>471</v>
      </c>
      <c r="B6" s="11"/>
      <c r="C6" s="11"/>
      <c r="D6" s="7"/>
      <c r="E6" s="5"/>
      <c r="F6" s="5"/>
      <c r="G6" s="5"/>
      <c r="H6" s="5"/>
      <c r="I6" s="5"/>
      <c r="J6" s="5"/>
      <c r="K6" s="5"/>
      <c r="L6" s="5"/>
    </row>
    <row r="7" ht="15" spans="1:12">
      <c r="A7" s="10" t="s">
        <v>472</v>
      </c>
      <c r="B7" s="11">
        <f>SUM(B8:B10)</f>
        <v>0</v>
      </c>
      <c r="C7" s="11">
        <f>SUM(C8:C10)</f>
        <v>0</v>
      </c>
      <c r="D7" s="7"/>
      <c r="E7" s="5"/>
      <c r="F7" s="5"/>
      <c r="G7" s="5"/>
      <c r="H7" s="5"/>
      <c r="I7" s="5"/>
      <c r="J7" s="5"/>
      <c r="K7" s="5"/>
      <c r="L7" s="5"/>
    </row>
    <row r="8" ht="15" spans="1:12">
      <c r="A8" s="10" t="s">
        <v>473</v>
      </c>
      <c r="B8" s="11"/>
      <c r="C8" s="11"/>
      <c r="D8" s="7"/>
      <c r="E8" s="5"/>
      <c r="F8" s="5"/>
      <c r="G8" s="5"/>
      <c r="H8" s="5"/>
      <c r="I8" s="5"/>
      <c r="J8" s="5"/>
      <c r="K8" s="5"/>
      <c r="L8" s="5"/>
    </row>
    <row r="9" ht="15" spans="1:12">
      <c r="A9" s="10" t="s">
        <v>474</v>
      </c>
      <c r="B9" s="11"/>
      <c r="C9" s="11"/>
      <c r="D9" s="7"/>
      <c r="E9" s="5"/>
      <c r="F9" s="5"/>
      <c r="G9" s="5"/>
      <c r="H9" s="5"/>
      <c r="I9" s="5"/>
      <c r="J9" s="5"/>
      <c r="K9" s="5"/>
      <c r="L9" s="5"/>
    </row>
    <row r="10" ht="15" spans="1:12">
      <c r="A10" s="10" t="s">
        <v>475</v>
      </c>
      <c r="B10" s="11"/>
      <c r="C10" s="11"/>
      <c r="D10" s="7"/>
      <c r="E10" s="5"/>
      <c r="F10" s="5"/>
      <c r="G10" s="5"/>
      <c r="H10" s="5"/>
      <c r="I10" s="5"/>
      <c r="J10" s="5"/>
      <c r="K10" s="5"/>
      <c r="L10" s="5"/>
    </row>
    <row r="11" ht="15" spans="1:12">
      <c r="A11" s="10" t="s">
        <v>476</v>
      </c>
      <c r="B11" s="11">
        <f>SUM(B12:B15)</f>
        <v>0</v>
      </c>
      <c r="C11" s="11">
        <f>SUM(C12:C15)</f>
        <v>0</v>
      </c>
      <c r="D11" s="7"/>
      <c r="E11" s="5"/>
      <c r="F11" s="5"/>
      <c r="G11" s="5"/>
      <c r="H11" s="5"/>
      <c r="I11" s="5"/>
      <c r="J11" s="5"/>
      <c r="K11" s="5"/>
      <c r="L11" s="5"/>
    </row>
    <row r="12" ht="15" spans="1:12">
      <c r="A12" s="10" t="s">
        <v>477</v>
      </c>
      <c r="B12" s="11"/>
      <c r="C12" s="11"/>
      <c r="D12" s="7"/>
      <c r="E12" s="5"/>
      <c r="F12" s="5"/>
      <c r="G12" s="5"/>
      <c r="H12" s="5"/>
      <c r="I12" s="5"/>
      <c r="J12" s="5"/>
      <c r="K12" s="5"/>
      <c r="L12" s="5"/>
    </row>
    <row r="13" ht="15" spans="1:12">
      <c r="A13" s="10" t="s">
        <v>478</v>
      </c>
      <c r="B13" s="11"/>
      <c r="C13" s="11"/>
      <c r="D13" s="7"/>
      <c r="E13" s="5"/>
      <c r="F13" s="12"/>
      <c r="G13" s="5"/>
      <c r="H13" s="5"/>
      <c r="I13" s="5"/>
      <c r="J13" s="5"/>
      <c r="K13" s="5"/>
      <c r="L13" s="5"/>
    </row>
    <row r="14" ht="15" spans="1:12">
      <c r="A14" s="10" t="s">
        <v>479</v>
      </c>
      <c r="B14" s="11"/>
      <c r="C14" s="11"/>
      <c r="D14" s="7"/>
      <c r="E14" s="5"/>
      <c r="F14" s="5"/>
      <c r="G14" s="5"/>
      <c r="H14" s="5"/>
      <c r="I14" s="5"/>
      <c r="J14" s="5"/>
      <c r="K14" s="5"/>
      <c r="L14" s="5"/>
    </row>
    <row r="15" ht="15" spans="1:12">
      <c r="A15" s="10" t="s">
        <v>480</v>
      </c>
      <c r="B15" s="11"/>
      <c r="C15" s="11"/>
      <c r="D15" s="7"/>
      <c r="E15" s="5"/>
      <c r="F15" s="5"/>
      <c r="G15" s="5"/>
      <c r="H15" s="5"/>
      <c r="I15" s="5"/>
      <c r="J15" s="5"/>
      <c r="K15" s="5"/>
      <c r="L15" s="5"/>
    </row>
    <row r="16" ht="15" spans="1:12">
      <c r="A16" s="13"/>
      <c r="B16" s="7"/>
      <c r="C16" s="14"/>
      <c r="D16" s="7"/>
      <c r="E16" s="5"/>
      <c r="F16" s="5"/>
      <c r="G16" s="5"/>
      <c r="H16" s="5"/>
      <c r="I16" s="5"/>
      <c r="J16" s="5"/>
      <c r="K16" s="5"/>
      <c r="L16" s="5"/>
    </row>
    <row r="17" ht="15" spans="1:12">
      <c r="A17" s="15" t="s">
        <v>481</v>
      </c>
      <c r="B17" s="7"/>
      <c r="C17" s="14"/>
      <c r="D17" s="7"/>
      <c r="E17" s="5"/>
      <c r="F17" s="5"/>
      <c r="G17" s="5"/>
      <c r="H17" s="5"/>
      <c r="I17" s="5"/>
      <c r="J17" s="5"/>
      <c r="K17" s="5"/>
      <c r="L17" s="5"/>
    </row>
    <row r="18" ht="45" spans="1:12">
      <c r="A18" s="9" t="s">
        <v>482</v>
      </c>
      <c r="B18" s="16" t="s">
        <v>483</v>
      </c>
      <c r="C18" s="16" t="s">
        <v>484</v>
      </c>
      <c r="D18" s="9" t="s">
        <v>485</v>
      </c>
      <c r="E18" s="9" t="s">
        <v>486</v>
      </c>
      <c r="F18" s="9" t="s">
        <v>487</v>
      </c>
      <c r="G18" s="9" t="s">
        <v>488</v>
      </c>
      <c r="H18" s="9" t="s">
        <v>489</v>
      </c>
      <c r="I18" s="9" t="s">
        <v>490</v>
      </c>
      <c r="J18" s="9" t="s">
        <v>491</v>
      </c>
      <c r="K18" s="9" t="s">
        <v>492</v>
      </c>
      <c r="L18" s="9" t="s">
        <v>493</v>
      </c>
    </row>
    <row r="19" ht="15" spans="1:12">
      <c r="A19" s="10" t="s">
        <v>494</v>
      </c>
      <c r="B19" s="17">
        <v>6836039.49</v>
      </c>
      <c r="C19" s="17">
        <v>10749036</v>
      </c>
      <c r="D19" s="18">
        <v>20016254.07</v>
      </c>
      <c r="E19" s="18">
        <v>21798921.43</v>
      </c>
      <c r="F19" s="18">
        <v>21798921.43</v>
      </c>
      <c r="G19" s="18">
        <v>21798921.43</v>
      </c>
      <c r="H19" s="18">
        <v>21798921.43</v>
      </c>
      <c r="I19" s="18">
        <v>21798921.43</v>
      </c>
      <c r="J19" s="18">
        <v>21798921.43</v>
      </c>
      <c r="K19" s="18">
        <v>21798921.43</v>
      </c>
      <c r="L19" s="18">
        <v>21798921.43</v>
      </c>
    </row>
    <row r="20" ht="25.5" customHeight="1" spans="1:12">
      <c r="A20" s="10" t="s">
        <v>495</v>
      </c>
      <c r="B20" s="19"/>
      <c r="C20" s="20"/>
      <c r="D20" s="19"/>
      <c r="E20" s="19"/>
      <c r="F20" s="19"/>
      <c r="G20" s="19"/>
      <c r="H20" s="19"/>
      <c r="I20" s="19"/>
      <c r="J20" s="19"/>
      <c r="K20" s="19"/>
      <c r="L20" s="19"/>
    </row>
    <row r="21" ht="15" spans="1:12">
      <c r="A21" s="21"/>
      <c r="B21" s="22"/>
      <c r="C21" s="23"/>
      <c r="D21" s="24"/>
      <c r="E21" s="22"/>
      <c r="F21" s="22"/>
      <c r="G21" s="22"/>
      <c r="H21" s="22"/>
      <c r="I21" s="22"/>
      <c r="J21" s="22"/>
      <c r="K21" s="22"/>
      <c r="L21" s="22"/>
    </row>
    <row r="22" ht="45" spans="1:12">
      <c r="A22" s="25" t="s">
        <v>496</v>
      </c>
      <c r="B22" s="26" t="s">
        <v>483</v>
      </c>
      <c r="C22" s="26" t="s">
        <v>484</v>
      </c>
      <c r="D22" s="27" t="s">
        <v>485</v>
      </c>
      <c r="E22" s="27" t="s">
        <v>497</v>
      </c>
      <c r="F22" s="27" t="s">
        <v>487</v>
      </c>
      <c r="G22" s="27" t="s">
        <v>488</v>
      </c>
      <c r="H22" s="27" t="s">
        <v>489</v>
      </c>
      <c r="I22" s="27" t="s">
        <v>490</v>
      </c>
      <c r="J22" s="27" t="s">
        <v>491</v>
      </c>
      <c r="K22" s="27" t="s">
        <v>492</v>
      </c>
      <c r="L22" s="27" t="s">
        <v>493</v>
      </c>
    </row>
    <row r="23" ht="15" spans="1:12">
      <c r="A23" s="10" t="s">
        <v>498</v>
      </c>
      <c r="B23" s="18">
        <f>B19+B20</f>
        <v>6836039.49</v>
      </c>
      <c r="C23" s="18">
        <f>C19+C20</f>
        <v>10749036</v>
      </c>
      <c r="D23" s="18">
        <f t="shared" ref="D23:L23" si="0">D19+D20</f>
        <v>20016254.07</v>
      </c>
      <c r="E23" s="18">
        <f t="shared" si="0"/>
        <v>21798921.43</v>
      </c>
      <c r="F23" s="18">
        <f t="shared" si="0"/>
        <v>21798921.43</v>
      </c>
      <c r="G23" s="18">
        <f t="shared" si="0"/>
        <v>21798921.43</v>
      </c>
      <c r="H23" s="18">
        <f t="shared" si="0"/>
        <v>21798921.43</v>
      </c>
      <c r="I23" s="18">
        <f t="shared" si="0"/>
        <v>21798921.43</v>
      </c>
      <c r="J23" s="18">
        <f t="shared" si="0"/>
        <v>21798921.43</v>
      </c>
      <c r="K23" s="18">
        <f t="shared" si="0"/>
        <v>21798921.43</v>
      </c>
      <c r="L23" s="18">
        <f t="shared" si="0"/>
        <v>21798921.43</v>
      </c>
    </row>
    <row r="24" ht="30" spans="1:12">
      <c r="A24" s="10" t="s">
        <v>499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</row>
    <row r="25" ht="15" spans="1:12">
      <c r="A25" s="10" t="s">
        <v>500</v>
      </c>
      <c r="B25" s="18">
        <f>B23+B24</f>
        <v>6836039.49</v>
      </c>
      <c r="C25" s="18">
        <f>C23+C24</f>
        <v>10749036</v>
      </c>
      <c r="D25" s="18">
        <f t="shared" ref="D25:L25" si="1">D23+D24</f>
        <v>20016254.07</v>
      </c>
      <c r="E25" s="18">
        <f t="shared" si="1"/>
        <v>21798921.43</v>
      </c>
      <c r="F25" s="18">
        <f t="shared" si="1"/>
        <v>21798921.43</v>
      </c>
      <c r="G25" s="18">
        <f t="shared" si="1"/>
        <v>21798921.43</v>
      </c>
      <c r="H25" s="18">
        <f t="shared" si="1"/>
        <v>21798921.43</v>
      </c>
      <c r="I25" s="18">
        <f t="shared" si="1"/>
        <v>21798921.43</v>
      </c>
      <c r="J25" s="18">
        <f t="shared" si="1"/>
        <v>21798921.43</v>
      </c>
      <c r="K25" s="18">
        <f t="shared" si="1"/>
        <v>21798921.43</v>
      </c>
      <c r="L25" s="18">
        <f t="shared" si="1"/>
        <v>21798921.43</v>
      </c>
    </row>
    <row r="26" ht="15" spans="1:12">
      <c r="A26" s="10" t="s">
        <v>501</v>
      </c>
      <c r="B26" s="18">
        <v>7754036995.16</v>
      </c>
      <c r="C26" s="28">
        <v>9094252092.28</v>
      </c>
      <c r="D26" s="29">
        <v>9267748783.06</v>
      </c>
      <c r="E26" s="29">
        <v>9002966862.74</v>
      </c>
      <c r="F26" s="29">
        <v>9095500046.68</v>
      </c>
      <c r="G26" s="29">
        <v>9188984293.79</v>
      </c>
      <c r="H26" s="29">
        <v>9283429379.16</v>
      </c>
      <c r="I26" s="29">
        <v>9378845178.35</v>
      </c>
      <c r="J26" s="29">
        <v>9475241668.45</v>
      </c>
      <c r="K26" s="29">
        <v>9572628929.07</v>
      </c>
      <c r="L26" s="29">
        <v>9671017143.43</v>
      </c>
    </row>
    <row r="27" ht="15" spans="1:12">
      <c r="A27" s="10" t="s">
        <v>502</v>
      </c>
      <c r="B27" s="30">
        <f>B25/B26*100</f>
        <v>0.0881610378473432</v>
      </c>
      <c r="C27" s="30">
        <f t="shared" ref="C27:L27" si="2">C25/C26*100</f>
        <v>0.118195931792178</v>
      </c>
      <c r="D27" s="30">
        <f t="shared" si="2"/>
        <v>0.215977520955106</v>
      </c>
      <c r="E27" s="30">
        <f t="shared" si="2"/>
        <v>0.242130419475582</v>
      </c>
      <c r="F27" s="30">
        <f t="shared" si="2"/>
        <v>0.239667102612538</v>
      </c>
      <c r="G27" s="30">
        <f t="shared" si="2"/>
        <v>0.237228846334321</v>
      </c>
      <c r="H27" s="30">
        <f t="shared" si="2"/>
        <v>0.234815395687024</v>
      </c>
      <c r="I27" s="30">
        <f t="shared" si="2"/>
        <v>0.232426498310478</v>
      </c>
      <c r="J27" s="30">
        <f t="shared" si="2"/>
        <v>0.230061904411204</v>
      </c>
      <c r="K27" s="30">
        <f t="shared" si="2"/>
        <v>0.22772136673763</v>
      </c>
      <c r="L27" s="30">
        <f t="shared" si="2"/>
        <v>0.225404640553337</v>
      </c>
    </row>
    <row r="28" hidden="1"/>
    <row r="29" hidden="1"/>
    <row r="30" ht="15.75" hidden="1" spans="1:5">
      <c r="A30" s="31" t="s">
        <v>85</v>
      </c>
      <c r="B30" s="31" t="s">
        <v>86</v>
      </c>
      <c r="C30" s="31"/>
      <c r="D30" s="32"/>
      <c r="E30" s="33"/>
    </row>
    <row r="31" ht="15" hidden="1" customHeight="1" spans="1:5">
      <c r="A31" s="34" t="s">
        <v>87</v>
      </c>
      <c r="B31" s="34" t="s">
        <v>88</v>
      </c>
      <c r="C31" s="34"/>
      <c r="D31" s="35"/>
      <c r="E31" s="33"/>
    </row>
    <row r="32" ht="15" hidden="1" spans="1:5">
      <c r="A32" s="36"/>
      <c r="B32" s="37"/>
      <c r="C32" s="34"/>
      <c r="D32" s="34"/>
      <c r="E32" s="33"/>
    </row>
    <row r="33" ht="15" hidden="1" spans="1:4">
      <c r="A33" s="36"/>
      <c r="B33" s="37"/>
      <c r="C33" s="36"/>
      <c r="D33" s="36"/>
    </row>
    <row r="34" ht="15" hidden="1" spans="1:4">
      <c r="A34" s="38"/>
      <c r="B34" s="38"/>
      <c r="C34" s="38"/>
      <c r="D34" s="38"/>
    </row>
    <row r="35" ht="15" hidden="1" spans="1:4">
      <c r="A35" s="38"/>
      <c r="B35" s="38"/>
      <c r="C35" s="38"/>
      <c r="D35" s="38"/>
    </row>
    <row r="36" ht="15.75" hidden="1" spans="1:5">
      <c r="A36" s="31" t="s">
        <v>89</v>
      </c>
      <c r="B36" s="31" t="s">
        <v>503</v>
      </c>
      <c r="C36" s="31"/>
      <c r="D36" s="32"/>
      <c r="E36" s="32"/>
    </row>
    <row r="37" ht="15.75" hidden="1" spans="1:5">
      <c r="A37" s="31" t="s">
        <v>91</v>
      </c>
      <c r="B37" s="31" t="s">
        <v>463</v>
      </c>
      <c r="C37" s="31"/>
      <c r="D37" s="32"/>
      <c r="E37" s="32"/>
    </row>
    <row r="38" ht="15.75" hidden="1" spans="2:5">
      <c r="B38" s="31" t="s">
        <v>464</v>
      </c>
      <c r="C38" s="31"/>
      <c r="D38" s="32"/>
      <c r="E38" s="32"/>
    </row>
    <row r="39" hidden="1"/>
    <row r="40" hidden="1"/>
    <row r="41" hidden="1"/>
    <row r="45" ht="15" spans="1:13">
      <c r="A45" s="34" t="s">
        <v>85</v>
      </c>
      <c r="B45" s="39" t="s">
        <v>86</v>
      </c>
      <c r="C45" s="39"/>
      <c r="D45" s="39"/>
      <c r="E45" s="5"/>
      <c r="F45" s="39" t="s">
        <v>89</v>
      </c>
      <c r="G45" s="39"/>
      <c r="H45" s="39"/>
      <c r="I45" s="5"/>
      <c r="J45" s="39" t="s">
        <v>90</v>
      </c>
      <c r="K45" s="39"/>
      <c r="L45" s="39"/>
      <c r="M45" s="5"/>
    </row>
    <row r="46" spans="1:13">
      <c r="A46" s="40" t="s">
        <v>87</v>
      </c>
      <c r="B46" s="41" t="s">
        <v>88</v>
      </c>
      <c r="C46" s="41"/>
      <c r="D46" s="41"/>
      <c r="E46" s="42"/>
      <c r="F46" s="41" t="s">
        <v>91</v>
      </c>
      <c r="G46" s="41"/>
      <c r="H46" s="41"/>
      <c r="I46" s="42"/>
      <c r="J46" s="45" t="s">
        <v>463</v>
      </c>
      <c r="K46" s="45"/>
      <c r="L46" s="45"/>
      <c r="M46" s="46"/>
    </row>
    <row r="47" spans="2:13">
      <c r="B47" s="42"/>
      <c r="C47" s="42"/>
      <c r="D47" s="42"/>
      <c r="E47" s="42"/>
      <c r="F47" s="42"/>
      <c r="G47" s="42"/>
      <c r="H47" s="42"/>
      <c r="I47" s="42"/>
      <c r="J47" s="41" t="s">
        <v>464</v>
      </c>
      <c r="K47" s="41"/>
      <c r="L47" s="41"/>
      <c r="M47" s="42"/>
    </row>
    <row r="48" spans="4:12">
      <c r="D48" s="43"/>
      <c r="E48" s="43"/>
      <c r="F48" s="43"/>
      <c r="G48" s="43"/>
      <c r="H48" s="43"/>
      <c r="I48" s="43"/>
      <c r="J48" s="43"/>
      <c r="K48" s="43"/>
      <c r="L48" s="43"/>
    </row>
    <row r="49" spans="3:3">
      <c r="C49" s="28"/>
    </row>
    <row r="50" spans="3:3">
      <c r="C50" s="28"/>
    </row>
    <row r="51" spans="3:3">
      <c r="C51" s="44"/>
    </row>
  </sheetData>
  <mergeCells count="16">
    <mergeCell ref="A1:C1"/>
    <mergeCell ref="B2:C2"/>
    <mergeCell ref="B30:C30"/>
    <mergeCell ref="B31:C31"/>
    <mergeCell ref="C32:D32"/>
    <mergeCell ref="B36:C36"/>
    <mergeCell ref="B37:C37"/>
    <mergeCell ref="B38:C38"/>
    <mergeCell ref="B45:D45"/>
    <mergeCell ref="F45:H45"/>
    <mergeCell ref="J45:L45"/>
    <mergeCell ref="B46:D46"/>
    <mergeCell ref="F46:H46"/>
    <mergeCell ref="J46:L46"/>
    <mergeCell ref="J47:L47"/>
    <mergeCell ref="A2:A3"/>
  </mergeCells>
  <pageMargins left="0.31496062992126" right="0.31496062992126" top="0.984251968503937" bottom="0.984251968503937" header="0.31496062992126" footer="0.31496062992126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DEO</vt:lpstr>
      <vt:lpstr>FUNÇAO</vt:lpstr>
      <vt:lpstr>RCL </vt:lpstr>
      <vt:lpstr>DRNP</vt:lpstr>
      <vt:lpstr>DRDP </vt:lpstr>
      <vt:lpstr>DRP</vt:lpstr>
      <vt:lpstr>DPPP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FERREIRA MARCIANO SCANACAPRA</dc:creator>
  <cp:lastModifiedBy>15002169848</cp:lastModifiedBy>
  <dcterms:created xsi:type="dcterms:W3CDTF">2023-02-24T17:32:00Z</dcterms:created>
  <cp:lastPrinted>2025-07-28T15:17:00Z</cp:lastPrinted>
  <dcterms:modified xsi:type="dcterms:W3CDTF">2025-09-30T17:34:23Z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64B228551D5F4E089730451DF9E71401_12</vt:lpwstr>
  </property>
  <property fmtid="{D5CDD505-2E9C-101B-9397-08002B2CF9AE}" pid="3" name="KSOProductBuildVer">
    <vt:lpwstr>1046-12.2.0.21931</vt:lpwstr>
  </property>
</Properties>
</file>